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ropbox\Tesis\"/>
    </mc:Choice>
  </mc:AlternateContent>
  <bookViews>
    <workbookView xWindow="0" yWindow="0" windowWidth="28800" windowHeight="11835" tabRatio="708" activeTab="9"/>
  </bookViews>
  <sheets>
    <sheet name="Datos" sheetId="12" r:id="rId1"/>
    <sheet name="Datos de Entrada" sheetId="1" r:id="rId2"/>
    <sheet name="RESUMEN FINANC." sheetId="13" r:id="rId3"/>
    <sheet name="Ingresos" sheetId="2" r:id="rId4"/>
    <sheet name="Nomina" sheetId="4" r:id="rId5"/>
    <sheet name="C y G Fijos" sheetId="3" r:id="rId6"/>
    <sheet name="C y G Variables" sheetId="5" r:id="rId7"/>
    <sheet name="Inv. Inicial" sheetId="6" r:id="rId8"/>
    <sheet name="Wacc" sheetId="7" r:id="rId9"/>
    <sheet name="FC" sheetId="8" r:id="rId10"/>
    <sheet name="ER" sheetId="9" r:id="rId11"/>
    <sheet name="BG" sheetId="10" r:id="rId12"/>
    <sheet name="Ind." sheetId="11" r:id="rId13"/>
  </sheets>
  <definedNames>
    <definedName name="FSP">'Datos de Entrada'!$B$21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8" l="1"/>
  <c r="C16" i="8" s="1"/>
  <c r="B24" i="8"/>
  <c r="B28" i="8"/>
  <c r="C17" i="8" l="1"/>
  <c r="C21" i="8" s="1"/>
  <c r="C18" i="8"/>
  <c r="E18" i="8"/>
  <c r="G18" i="8"/>
  <c r="D16" i="8"/>
  <c r="D18" i="8"/>
  <c r="F18" i="8"/>
  <c r="H18" i="8"/>
  <c r="B26" i="8"/>
  <c r="B20" i="8"/>
  <c r="C20" i="8" s="1"/>
  <c r="D20" i="8" s="1"/>
  <c r="E20" i="8" s="1"/>
  <c r="F20" i="8" s="1"/>
  <c r="G20" i="8" s="1"/>
  <c r="H20" i="8" s="1"/>
  <c r="AM6" i="9"/>
  <c r="P7" i="2"/>
  <c r="P6" i="2"/>
  <c r="F16" i="13"/>
  <c r="E16" i="13"/>
  <c r="D16" i="13"/>
  <c r="C16" i="13"/>
  <c r="B16" i="13"/>
  <c r="C29" i="6"/>
  <c r="C28" i="6"/>
  <c r="C24" i="6"/>
  <c r="C18" i="6"/>
  <c r="D13" i="6"/>
  <c r="D12" i="6"/>
  <c r="C12" i="6"/>
  <c r="C13" i="6" s="1"/>
  <c r="P7" i="6"/>
  <c r="P6" i="6"/>
  <c r="D7" i="6"/>
  <c r="D6" i="6"/>
  <c r="F15" i="13"/>
  <c r="E15" i="13"/>
  <c r="D15" i="13"/>
  <c r="C15" i="13"/>
  <c r="AY23" i="3"/>
  <c r="AM23" i="3"/>
  <c r="B15" i="13"/>
  <c r="F13" i="13"/>
  <c r="E13" i="13"/>
  <c r="D13" i="13"/>
  <c r="C13" i="13"/>
  <c r="B13" i="13"/>
  <c r="AQ6" i="2"/>
  <c r="AQ7" i="2"/>
  <c r="AQ5" i="2"/>
  <c r="AL6" i="5"/>
  <c r="AM6" i="5"/>
  <c r="H3" i="8"/>
  <c r="I3" i="8"/>
  <c r="J3" i="8"/>
  <c r="K3" i="8"/>
  <c r="L3" i="8"/>
  <c r="M3" i="8"/>
  <c r="N3" i="8"/>
  <c r="AN3" i="8"/>
  <c r="AO3" i="8"/>
  <c r="AP3" i="8"/>
  <c r="AQ3" i="8"/>
  <c r="AR3" i="8"/>
  <c r="AS3" i="8"/>
  <c r="AT3" i="8"/>
  <c r="AU3" i="8"/>
  <c r="AV3" i="8"/>
  <c r="AW3" i="8"/>
  <c r="AX3" i="8"/>
  <c r="AY3" i="8"/>
  <c r="AZ3" i="8"/>
  <c r="BA3" i="8"/>
  <c r="BB3" i="8"/>
  <c r="BC3" i="8"/>
  <c r="BD3" i="8"/>
  <c r="BE3" i="8"/>
  <c r="BF3" i="8"/>
  <c r="BG3" i="8"/>
  <c r="BH3" i="8"/>
  <c r="BI3" i="8"/>
  <c r="BJ3" i="8"/>
  <c r="D3" i="8"/>
  <c r="E3" i="8"/>
  <c r="F3" i="8"/>
  <c r="G3" i="8"/>
  <c r="C3" i="8"/>
  <c r="B3" i="8"/>
  <c r="G8" i="5"/>
  <c r="C14" i="7"/>
  <c r="E16" i="8" l="1"/>
  <c r="D17" i="8"/>
  <c r="D21" i="8"/>
  <c r="D19" i="8"/>
  <c r="D24" i="8" s="1"/>
  <c r="C19" i="8"/>
  <c r="C24" i="8" s="1"/>
  <c r="C28" i="8" s="1"/>
  <c r="C25" i="6"/>
  <c r="C19" i="6"/>
  <c r="C8" i="5"/>
  <c r="AY6" i="5"/>
  <c r="AY11" i="3"/>
  <c r="AM11" i="3"/>
  <c r="BJ6" i="5"/>
  <c r="BI6" i="5"/>
  <c r="BH6" i="5"/>
  <c r="BG6" i="5"/>
  <c r="BF6" i="5"/>
  <c r="BE6" i="5"/>
  <c r="BD6" i="5"/>
  <c r="BC6" i="5"/>
  <c r="BB6" i="5"/>
  <c r="BA6" i="5"/>
  <c r="AZ6" i="5"/>
  <c r="AX6" i="5"/>
  <c r="AW6" i="5"/>
  <c r="AV6" i="5"/>
  <c r="AU6" i="5"/>
  <c r="AT6" i="5"/>
  <c r="AS6" i="5"/>
  <c r="AR6" i="5"/>
  <c r="AQ6" i="5"/>
  <c r="AP6" i="5"/>
  <c r="AO6" i="5"/>
  <c r="AN6" i="5"/>
  <c r="AN23" i="3"/>
  <c r="AO23" i="3" s="1"/>
  <c r="AP23" i="3" s="1"/>
  <c r="AQ23" i="3" s="1"/>
  <c r="AR23" i="3" s="1"/>
  <c r="AS23" i="3" s="1"/>
  <c r="AT23" i="3" s="1"/>
  <c r="AU23" i="3" s="1"/>
  <c r="AV23" i="3" s="1"/>
  <c r="AW23" i="3" s="1"/>
  <c r="AX23" i="3" s="1"/>
  <c r="AL23" i="3"/>
  <c r="BA2" i="2"/>
  <c r="BB2" i="2" s="1"/>
  <c r="BC2" i="2" s="1"/>
  <c r="BD2" i="2" s="1"/>
  <c r="BE2" i="2" s="1"/>
  <c r="BF2" i="2" s="1"/>
  <c r="BG2" i="2" s="1"/>
  <c r="BH2" i="2" s="1"/>
  <c r="BI2" i="2" s="1"/>
  <c r="BJ2" i="2" s="1"/>
  <c r="AZ2" i="2"/>
  <c r="AO2" i="2"/>
  <c r="AP2" i="2" s="1"/>
  <c r="AQ2" i="2" s="1"/>
  <c r="AR2" i="2" s="1"/>
  <c r="AS2" i="2" s="1"/>
  <c r="AT2" i="2" s="1"/>
  <c r="AU2" i="2" s="1"/>
  <c r="AV2" i="2" s="1"/>
  <c r="AW2" i="2" s="1"/>
  <c r="AX2" i="2" s="1"/>
  <c r="AY2" i="2" s="1"/>
  <c r="AN2" i="2"/>
  <c r="AE2" i="2"/>
  <c r="AF2" i="2" s="1"/>
  <c r="AG2" i="2" s="1"/>
  <c r="AH2" i="2" s="1"/>
  <c r="AI2" i="2" s="1"/>
  <c r="AJ2" i="2" s="1"/>
  <c r="AK2" i="2" s="1"/>
  <c r="AL2" i="2" s="1"/>
  <c r="AD2" i="2"/>
  <c r="AC2" i="2"/>
  <c r="W2" i="2"/>
  <c r="X2" i="2" s="1"/>
  <c r="Y2" i="2" s="1"/>
  <c r="Z2" i="2" s="1"/>
  <c r="V2" i="2"/>
  <c r="U2" i="2"/>
  <c r="B4" i="6"/>
  <c r="H6" i="5"/>
  <c r="E27" i="3"/>
  <c r="N128" i="4"/>
  <c r="M2" i="2"/>
  <c r="N2" i="2" s="1"/>
  <c r="L2" i="2"/>
  <c r="K2" i="2"/>
  <c r="J2" i="2"/>
  <c r="I2" i="2"/>
  <c r="H2" i="2"/>
  <c r="B15" i="8"/>
  <c r="B10" i="6"/>
  <c r="G15" i="1"/>
  <c r="E15" i="1"/>
  <c r="F15" i="1"/>
  <c r="C13" i="1"/>
  <c r="AB6" i="5"/>
  <c r="AC6" i="5"/>
  <c r="AD6" i="5"/>
  <c r="AE6" i="5"/>
  <c r="AF6" i="5"/>
  <c r="AG6" i="5"/>
  <c r="AH6" i="5"/>
  <c r="AI6" i="5"/>
  <c r="AJ6" i="5"/>
  <c r="AK6" i="5"/>
  <c r="AA6" i="5"/>
  <c r="P6" i="5"/>
  <c r="Q6" i="5"/>
  <c r="R6" i="5"/>
  <c r="S6" i="5"/>
  <c r="T6" i="5"/>
  <c r="U6" i="5"/>
  <c r="V6" i="5"/>
  <c r="W6" i="5"/>
  <c r="X6" i="5"/>
  <c r="Y6" i="5"/>
  <c r="Z6" i="5"/>
  <c r="O6" i="5"/>
  <c r="N6" i="5"/>
  <c r="M6" i="5"/>
  <c r="L6" i="5"/>
  <c r="K6" i="5"/>
  <c r="J6" i="5"/>
  <c r="I6" i="5"/>
  <c r="G6" i="5"/>
  <c r="F6" i="5"/>
  <c r="E6" i="5"/>
  <c r="D6" i="5"/>
  <c r="C6" i="5"/>
  <c r="C29" i="3"/>
  <c r="C28" i="3"/>
  <c r="D13" i="1"/>
  <c r="E13" i="1" s="1"/>
  <c r="F13" i="1" s="1"/>
  <c r="G13" i="1" s="1"/>
  <c r="D14" i="1"/>
  <c r="C14" i="1"/>
  <c r="C11" i="1"/>
  <c r="C10" i="6"/>
  <c r="D10" i="6" s="1"/>
  <c r="E10" i="6" s="1"/>
  <c r="F10" i="6" s="1"/>
  <c r="G10" i="6" s="1"/>
  <c r="H10" i="6" s="1"/>
  <c r="I10" i="6" s="1"/>
  <c r="J10" i="6" s="1"/>
  <c r="K10" i="6" s="1"/>
  <c r="L10" i="6" s="1"/>
  <c r="M10" i="6" s="1"/>
  <c r="N10" i="6" s="1"/>
  <c r="O10" i="6" s="1"/>
  <c r="P10" i="6" s="1"/>
  <c r="Q10" i="6" s="1"/>
  <c r="R10" i="6" s="1"/>
  <c r="S10" i="6" s="1"/>
  <c r="T10" i="6" s="1"/>
  <c r="U10" i="6" s="1"/>
  <c r="V10" i="6" s="1"/>
  <c r="W10" i="6" s="1"/>
  <c r="X10" i="6" s="1"/>
  <c r="Y10" i="6" s="1"/>
  <c r="Z10" i="6" s="1"/>
  <c r="AA10" i="6" s="1"/>
  <c r="AB10" i="6" s="1"/>
  <c r="AC10" i="6" s="1"/>
  <c r="AD10" i="6" s="1"/>
  <c r="AE10" i="6" s="1"/>
  <c r="AF10" i="6" s="1"/>
  <c r="AG10" i="6" s="1"/>
  <c r="AH10" i="6" s="1"/>
  <c r="AI10" i="6" s="1"/>
  <c r="AJ10" i="6" s="1"/>
  <c r="AK10" i="6" s="1"/>
  <c r="AL10" i="6" s="1"/>
  <c r="AM10" i="6" s="1"/>
  <c r="AN10" i="6" s="1"/>
  <c r="AO10" i="6" s="1"/>
  <c r="AP10" i="6" s="1"/>
  <c r="AQ10" i="6" s="1"/>
  <c r="AR10" i="6" s="1"/>
  <c r="AS10" i="6" s="1"/>
  <c r="AT10" i="6" s="1"/>
  <c r="AU10" i="6" s="1"/>
  <c r="AV10" i="6" s="1"/>
  <c r="AW10" i="6" s="1"/>
  <c r="AX10" i="6" s="1"/>
  <c r="AY10" i="6" s="1"/>
  <c r="AZ10" i="6" s="1"/>
  <c r="BA10" i="6" s="1"/>
  <c r="BB10" i="6" s="1"/>
  <c r="BC10" i="6" s="1"/>
  <c r="BD10" i="6" s="1"/>
  <c r="BE10" i="6" s="1"/>
  <c r="BF10" i="6" s="1"/>
  <c r="BG10" i="6" s="1"/>
  <c r="BH10" i="6" s="1"/>
  <c r="BI10" i="6" s="1"/>
  <c r="BJ10" i="6" s="1"/>
  <c r="C11" i="6"/>
  <c r="C4" i="6"/>
  <c r="D4" i="6" s="1"/>
  <c r="E4" i="6" s="1"/>
  <c r="F4" i="6" s="1"/>
  <c r="G4" i="6" s="1"/>
  <c r="H4" i="6" s="1"/>
  <c r="I4" i="6" s="1"/>
  <c r="J4" i="6" s="1"/>
  <c r="K4" i="6" s="1"/>
  <c r="L4" i="6" s="1"/>
  <c r="M4" i="6" s="1"/>
  <c r="N4" i="6" s="1"/>
  <c r="O4" i="6" s="1"/>
  <c r="P4" i="6" s="1"/>
  <c r="Q4" i="6" s="1"/>
  <c r="R4" i="6" s="1"/>
  <c r="S4" i="6" s="1"/>
  <c r="T4" i="6" s="1"/>
  <c r="U4" i="6" s="1"/>
  <c r="V4" i="6" s="1"/>
  <c r="W4" i="6" s="1"/>
  <c r="X4" i="6" s="1"/>
  <c r="Y4" i="6" s="1"/>
  <c r="Z4" i="6" s="1"/>
  <c r="AA4" i="6" s="1"/>
  <c r="AB4" i="6" s="1"/>
  <c r="AC4" i="6" s="1"/>
  <c r="AD4" i="6" s="1"/>
  <c r="AE4" i="6" s="1"/>
  <c r="AF4" i="6" s="1"/>
  <c r="AG4" i="6" s="1"/>
  <c r="AH4" i="6" s="1"/>
  <c r="AI4" i="6" s="1"/>
  <c r="AJ4" i="6" s="1"/>
  <c r="AK4" i="6" s="1"/>
  <c r="AL4" i="6" s="1"/>
  <c r="AM4" i="6" s="1"/>
  <c r="AN4" i="6" s="1"/>
  <c r="AO4" i="6" s="1"/>
  <c r="AP4" i="6" s="1"/>
  <c r="AQ4" i="6" s="1"/>
  <c r="AR4" i="6" s="1"/>
  <c r="AS4" i="6" s="1"/>
  <c r="AT4" i="6" s="1"/>
  <c r="AU4" i="6" s="1"/>
  <c r="AV4" i="6" s="1"/>
  <c r="AW4" i="6" s="1"/>
  <c r="AX4" i="6" s="1"/>
  <c r="AY4" i="6" s="1"/>
  <c r="AZ4" i="6" s="1"/>
  <c r="BA4" i="6" s="1"/>
  <c r="BB4" i="6" s="1"/>
  <c r="BC4" i="6" s="1"/>
  <c r="BD4" i="6" s="1"/>
  <c r="BE4" i="6" s="1"/>
  <c r="BF4" i="6" s="1"/>
  <c r="BG4" i="6" s="1"/>
  <c r="BH4" i="6" s="1"/>
  <c r="BI4" i="6" s="1"/>
  <c r="BJ4" i="6" s="1"/>
  <c r="C5" i="6"/>
  <c r="C6" i="6"/>
  <c r="D5" i="6" s="1"/>
  <c r="C7" i="6"/>
  <c r="B29" i="6"/>
  <c r="B28" i="6"/>
  <c r="B27" i="6"/>
  <c r="B32" i="6" s="1"/>
  <c r="E17" i="8" l="1"/>
  <c r="E19" i="8" s="1"/>
  <c r="E24" i="8" s="1"/>
  <c r="F16" i="8"/>
  <c r="D28" i="8"/>
  <c r="E28" i="8" s="1"/>
  <c r="E21" i="8"/>
  <c r="AZ23" i="3"/>
  <c r="BA23" i="3" s="1"/>
  <c r="BB23" i="3" s="1"/>
  <c r="BC23" i="3" s="1"/>
  <c r="BD23" i="3" s="1"/>
  <c r="BE23" i="3" s="1"/>
  <c r="BF23" i="3" s="1"/>
  <c r="BG23" i="3" s="1"/>
  <c r="BH23" i="3" s="1"/>
  <c r="BI23" i="3" s="1"/>
  <c r="BJ23" i="3" s="1"/>
  <c r="O2" i="2"/>
  <c r="P2" i="2" s="1"/>
  <c r="Q2" i="2" s="1"/>
  <c r="R2" i="2" s="1"/>
  <c r="S2" i="2" s="1"/>
  <c r="T2" i="2" s="1"/>
  <c r="AA2" i="2" s="1"/>
  <c r="AB2" i="2" s="1"/>
  <c r="D11" i="6"/>
  <c r="E5" i="6"/>
  <c r="C3" i="2"/>
  <c r="C4" i="2" s="1"/>
  <c r="E40" i="1"/>
  <c r="C34" i="1"/>
  <c r="C40" i="1" s="1"/>
  <c r="C44" i="1"/>
  <c r="C27" i="1"/>
  <c r="C26" i="1"/>
  <c r="G16" i="8" l="1"/>
  <c r="F17" i="8"/>
  <c r="F19" i="8" s="1"/>
  <c r="F24" i="8" s="1"/>
  <c r="F28" i="8"/>
  <c r="E7" i="6"/>
  <c r="E6" i="6"/>
  <c r="I14" i="1"/>
  <c r="BJ4" i="5"/>
  <c r="O59" i="1"/>
  <c r="G17" i="8" l="1"/>
  <c r="G19" i="8" s="1"/>
  <c r="G24" i="8" s="1"/>
  <c r="G28" i="8" s="1"/>
  <c r="H16" i="8"/>
  <c r="H17" i="8" s="1"/>
  <c r="H19" i="8" s="1"/>
  <c r="H24" i="8" s="1"/>
  <c r="F21" i="8"/>
  <c r="G21" i="8" s="1"/>
  <c r="H21" i="8" s="1"/>
  <c r="E11" i="6"/>
  <c r="F5" i="6"/>
  <c r="F7" i="6" s="1"/>
  <c r="I13" i="1"/>
  <c r="B19" i="10"/>
  <c r="B4" i="10"/>
  <c r="B3" i="10"/>
  <c r="H28" i="8" l="1"/>
  <c r="E12" i="6"/>
  <c r="E13" i="6"/>
  <c r="F6" i="6"/>
  <c r="B9" i="9"/>
  <c r="B5" i="9"/>
  <c r="B3" i="9"/>
  <c r="B2" i="9"/>
  <c r="F11" i="6" l="1"/>
  <c r="F13" i="6" s="1"/>
  <c r="G5" i="6"/>
  <c r="G7" i="6" s="1"/>
  <c r="C8" i="8"/>
  <c r="D8" i="8"/>
  <c r="E8" i="8"/>
  <c r="F8" i="8"/>
  <c r="G8" i="8"/>
  <c r="H8" i="8"/>
  <c r="I8" i="8"/>
  <c r="J8" i="8"/>
  <c r="K8" i="8"/>
  <c r="L8" i="8"/>
  <c r="M8" i="8"/>
  <c r="N8" i="8"/>
  <c r="O8" i="8"/>
  <c r="P8" i="8"/>
  <c r="Q8" i="8"/>
  <c r="R8" i="8"/>
  <c r="S8" i="8"/>
  <c r="T8" i="8"/>
  <c r="U8" i="8"/>
  <c r="V8" i="8"/>
  <c r="W8" i="8"/>
  <c r="X8" i="8"/>
  <c r="Y8" i="8"/>
  <c r="Z8" i="8"/>
  <c r="AA8" i="8"/>
  <c r="AB8" i="8"/>
  <c r="AC8" i="8"/>
  <c r="AD8" i="8"/>
  <c r="AE8" i="8"/>
  <c r="AF8" i="8"/>
  <c r="AG8" i="8"/>
  <c r="AH8" i="8"/>
  <c r="AI8" i="8"/>
  <c r="AJ8" i="8"/>
  <c r="AK8" i="8"/>
  <c r="AL8" i="8"/>
  <c r="AM8" i="8"/>
  <c r="AN8" i="8"/>
  <c r="AO8" i="8"/>
  <c r="AP8" i="8"/>
  <c r="AQ8" i="8"/>
  <c r="AR8" i="8"/>
  <c r="AS8" i="8"/>
  <c r="AT8" i="8"/>
  <c r="AU8" i="8"/>
  <c r="AV8" i="8"/>
  <c r="AW8" i="8"/>
  <c r="AX8" i="8"/>
  <c r="AY8" i="8"/>
  <c r="AZ8" i="8"/>
  <c r="BA8" i="8"/>
  <c r="BB8" i="8"/>
  <c r="BC8" i="8"/>
  <c r="BD8" i="8"/>
  <c r="BE8" i="8"/>
  <c r="BF8" i="8"/>
  <c r="BG8" i="8"/>
  <c r="BH8" i="8"/>
  <c r="BI8" i="8"/>
  <c r="BJ8" i="8"/>
  <c r="B6" i="8"/>
  <c r="F12" i="6" l="1"/>
  <c r="G6" i="6"/>
  <c r="H5" i="6"/>
  <c r="H7" i="6" s="1"/>
  <c r="B4" i="8"/>
  <c r="B2" i="8"/>
  <c r="G11" i="6" l="1"/>
  <c r="G13" i="6" s="1"/>
  <c r="H6" i="6"/>
  <c r="I5" i="6"/>
  <c r="I7" i="6" s="1"/>
  <c r="B21" i="10"/>
  <c r="C5" i="7"/>
  <c r="C2" i="7"/>
  <c r="C11" i="7" s="1"/>
  <c r="C1" i="7"/>
  <c r="B23" i="7"/>
  <c r="B22" i="7"/>
  <c r="C8" i="7"/>
  <c r="C23" i="7" s="1"/>
  <c r="S60" i="1"/>
  <c r="T60" i="1" s="1"/>
  <c r="S61" i="1"/>
  <c r="T61" i="1" s="1"/>
  <c r="S62" i="1"/>
  <c r="T62" i="1" s="1"/>
  <c r="S63" i="1"/>
  <c r="T63" i="1" s="1"/>
  <c r="D5" i="2"/>
  <c r="E5" i="2"/>
  <c r="F5" i="2"/>
  <c r="G5" i="2"/>
  <c r="H5" i="2"/>
  <c r="I5" i="2"/>
  <c r="J5" i="2"/>
  <c r="K5" i="2"/>
  <c r="L5" i="2"/>
  <c r="M5" i="2"/>
  <c r="N5" i="2"/>
  <c r="C5" i="2"/>
  <c r="G12" i="6" l="1"/>
  <c r="I6" i="6"/>
  <c r="J5" i="6"/>
  <c r="J7" i="6" s="1"/>
  <c r="B4" i="9"/>
  <c r="C6" i="7"/>
  <c r="C22" i="7" s="1"/>
  <c r="C24" i="7" s="1"/>
  <c r="C15" i="7"/>
  <c r="C17" i="7" s="1"/>
  <c r="D102" i="4"/>
  <c r="E102" i="4"/>
  <c r="E103" i="4" s="1"/>
  <c r="F102" i="4"/>
  <c r="F103" i="4" s="1"/>
  <c r="G102" i="4"/>
  <c r="H102" i="4"/>
  <c r="I102" i="4"/>
  <c r="J102" i="4"/>
  <c r="K102" i="4"/>
  <c r="L102" i="4"/>
  <c r="M102" i="4"/>
  <c r="M103" i="4" s="1"/>
  <c r="N102" i="4"/>
  <c r="O102" i="4"/>
  <c r="P102" i="4"/>
  <c r="Q102" i="4"/>
  <c r="R102" i="4"/>
  <c r="S102" i="4"/>
  <c r="T102" i="4"/>
  <c r="U102" i="4"/>
  <c r="V102" i="4"/>
  <c r="W102" i="4"/>
  <c r="X102" i="4"/>
  <c r="Y102" i="4"/>
  <c r="Z102" i="4"/>
  <c r="AA102" i="4"/>
  <c r="AB102" i="4"/>
  <c r="AC102" i="4"/>
  <c r="AD102" i="4"/>
  <c r="AE102" i="4"/>
  <c r="AF102" i="4"/>
  <c r="AG102" i="4"/>
  <c r="AH102" i="4"/>
  <c r="AI102" i="4"/>
  <c r="AJ102" i="4"/>
  <c r="AK102" i="4"/>
  <c r="AL102" i="4"/>
  <c r="AM102" i="4"/>
  <c r="AN102" i="4"/>
  <c r="AO102" i="4"/>
  <c r="AP102" i="4"/>
  <c r="AQ102" i="4"/>
  <c r="AR102" i="4"/>
  <c r="AS102" i="4"/>
  <c r="AT102" i="4"/>
  <c r="AU102" i="4"/>
  <c r="AV102" i="4"/>
  <c r="AW102" i="4"/>
  <c r="AX102" i="4"/>
  <c r="AY102" i="4"/>
  <c r="AZ102" i="4"/>
  <c r="BA102" i="4"/>
  <c r="BB102" i="4"/>
  <c r="BC102" i="4"/>
  <c r="BD102" i="4"/>
  <c r="BE102" i="4"/>
  <c r="BF102" i="4"/>
  <c r="BG102" i="4"/>
  <c r="BH102" i="4"/>
  <c r="BI102" i="4"/>
  <c r="BJ102" i="4"/>
  <c r="C102" i="4"/>
  <c r="D81" i="4"/>
  <c r="D82" i="4" s="1"/>
  <c r="E81" i="4"/>
  <c r="E82" i="4" s="1"/>
  <c r="F81" i="4"/>
  <c r="F82" i="4" s="1"/>
  <c r="G81" i="4"/>
  <c r="H81" i="4"/>
  <c r="I81" i="4"/>
  <c r="J81" i="4"/>
  <c r="K81" i="4"/>
  <c r="L81" i="4"/>
  <c r="L82" i="4" s="1"/>
  <c r="M81" i="4"/>
  <c r="M82" i="4" s="1"/>
  <c r="N81" i="4"/>
  <c r="O81" i="4"/>
  <c r="P81" i="4"/>
  <c r="Q81" i="4"/>
  <c r="R81" i="4"/>
  <c r="S81" i="4"/>
  <c r="T81" i="4"/>
  <c r="U81" i="4"/>
  <c r="V81" i="4"/>
  <c r="W81" i="4"/>
  <c r="X81" i="4"/>
  <c r="Y81" i="4"/>
  <c r="Z81" i="4"/>
  <c r="AA81" i="4"/>
  <c r="AB81" i="4"/>
  <c r="AC81" i="4"/>
  <c r="AD81" i="4"/>
  <c r="AE81" i="4"/>
  <c r="AF81" i="4"/>
  <c r="AG81" i="4"/>
  <c r="AH81" i="4"/>
  <c r="AI81" i="4"/>
  <c r="AJ81" i="4"/>
  <c r="AK81" i="4"/>
  <c r="AL81" i="4"/>
  <c r="AM81" i="4"/>
  <c r="AN81" i="4"/>
  <c r="AO81" i="4"/>
  <c r="AP81" i="4"/>
  <c r="AQ81" i="4"/>
  <c r="AR81" i="4"/>
  <c r="AS81" i="4"/>
  <c r="AT81" i="4"/>
  <c r="AU81" i="4"/>
  <c r="AV81" i="4"/>
  <c r="AW81" i="4"/>
  <c r="AX81" i="4"/>
  <c r="AY81" i="4"/>
  <c r="AZ81" i="4"/>
  <c r="BA81" i="4"/>
  <c r="BB81" i="4"/>
  <c r="BC81" i="4"/>
  <c r="BD81" i="4"/>
  <c r="BE81" i="4"/>
  <c r="BF81" i="4"/>
  <c r="BG81" i="4"/>
  <c r="BH81" i="4"/>
  <c r="BI81" i="4"/>
  <c r="BJ81" i="4"/>
  <c r="C81" i="4"/>
  <c r="A102" i="4"/>
  <c r="D53" i="4"/>
  <c r="D54" i="4" s="1"/>
  <c r="E53" i="4"/>
  <c r="E54" i="4" s="1"/>
  <c r="F53" i="4"/>
  <c r="F54" i="4" s="1"/>
  <c r="G53" i="4"/>
  <c r="H53" i="4"/>
  <c r="I53" i="4"/>
  <c r="J53" i="4"/>
  <c r="J54" i="4" s="1"/>
  <c r="K53" i="4"/>
  <c r="L53" i="4"/>
  <c r="M53" i="4"/>
  <c r="M54" i="4" s="1"/>
  <c r="N53" i="4"/>
  <c r="O53" i="4"/>
  <c r="P53" i="4"/>
  <c r="Q53" i="4"/>
  <c r="R53" i="4"/>
  <c r="S53" i="4"/>
  <c r="T53" i="4"/>
  <c r="U53" i="4"/>
  <c r="V53" i="4"/>
  <c r="W53" i="4"/>
  <c r="X53" i="4"/>
  <c r="Y53" i="4"/>
  <c r="Z53" i="4"/>
  <c r="AA53" i="4"/>
  <c r="AB53" i="4"/>
  <c r="AC53" i="4"/>
  <c r="AD53" i="4"/>
  <c r="AE53" i="4"/>
  <c r="AF53" i="4"/>
  <c r="AG53" i="4"/>
  <c r="AH53" i="4"/>
  <c r="AI53" i="4"/>
  <c r="AJ53" i="4"/>
  <c r="AK53" i="4"/>
  <c r="AL53" i="4"/>
  <c r="AM53" i="4"/>
  <c r="AN53" i="4"/>
  <c r="AO53" i="4"/>
  <c r="AP53" i="4"/>
  <c r="AQ53" i="4"/>
  <c r="AR53" i="4"/>
  <c r="AS53" i="4"/>
  <c r="AT53" i="4"/>
  <c r="AU53" i="4"/>
  <c r="AV53" i="4"/>
  <c r="AW53" i="4"/>
  <c r="AX53" i="4"/>
  <c r="AY53" i="4"/>
  <c r="AZ53" i="4"/>
  <c r="BA53" i="4"/>
  <c r="BB53" i="4"/>
  <c r="BC53" i="4"/>
  <c r="BD53" i="4"/>
  <c r="BE53" i="4"/>
  <c r="BF53" i="4"/>
  <c r="BG53" i="4"/>
  <c r="BH53" i="4"/>
  <c r="BI53" i="4"/>
  <c r="BJ53" i="4"/>
  <c r="A53" i="4"/>
  <c r="C53" i="4"/>
  <c r="A32" i="4"/>
  <c r="D11" i="4"/>
  <c r="E11" i="4"/>
  <c r="F11" i="4"/>
  <c r="F12" i="4" s="1"/>
  <c r="F16" i="4" s="1"/>
  <c r="G11" i="4"/>
  <c r="G12" i="4" s="1"/>
  <c r="H11" i="4"/>
  <c r="I11" i="4"/>
  <c r="I12" i="4" s="1"/>
  <c r="J11" i="4"/>
  <c r="J12" i="4" s="1"/>
  <c r="J15" i="4" s="1"/>
  <c r="K11" i="4"/>
  <c r="K12" i="4" s="1"/>
  <c r="L11" i="4"/>
  <c r="M11" i="4"/>
  <c r="N11" i="4"/>
  <c r="N12" i="4" s="1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AN11" i="4"/>
  <c r="AO11" i="4"/>
  <c r="AP11" i="4"/>
  <c r="AQ11" i="4"/>
  <c r="AR11" i="4"/>
  <c r="AS11" i="4"/>
  <c r="AT11" i="4"/>
  <c r="AU11" i="4"/>
  <c r="AV11" i="4"/>
  <c r="AW11" i="4"/>
  <c r="AX11" i="4"/>
  <c r="AY11" i="4"/>
  <c r="AZ11" i="4"/>
  <c r="BA11" i="4"/>
  <c r="BB11" i="4"/>
  <c r="BC11" i="4"/>
  <c r="BD11" i="4"/>
  <c r="BE11" i="4"/>
  <c r="BF11" i="4"/>
  <c r="BG11" i="4"/>
  <c r="BH11" i="4"/>
  <c r="BI11" i="4"/>
  <c r="BJ11" i="4"/>
  <c r="C11" i="4"/>
  <c r="C12" i="4" s="1"/>
  <c r="C15" i="4" s="1"/>
  <c r="A11" i="4"/>
  <c r="H11" i="6" l="1"/>
  <c r="H13" i="6" s="1"/>
  <c r="J6" i="6"/>
  <c r="K5" i="6"/>
  <c r="K7" i="6" s="1"/>
  <c r="N54" i="4"/>
  <c r="N103" i="4"/>
  <c r="I82" i="4"/>
  <c r="H82" i="4"/>
  <c r="I103" i="4"/>
  <c r="I54" i="4"/>
  <c r="J82" i="4"/>
  <c r="H54" i="4"/>
  <c r="N82" i="4"/>
  <c r="L103" i="4"/>
  <c r="D103" i="4"/>
  <c r="H103" i="4"/>
  <c r="C103" i="4"/>
  <c r="J103" i="4"/>
  <c r="K103" i="4"/>
  <c r="G103" i="4"/>
  <c r="K82" i="4"/>
  <c r="G82" i="4"/>
  <c r="C54" i="4"/>
  <c r="L54" i="4"/>
  <c r="C82" i="4"/>
  <c r="K54" i="4"/>
  <c r="G54" i="4"/>
  <c r="J17" i="4"/>
  <c r="I15" i="4"/>
  <c r="I17" i="4"/>
  <c r="I18" i="4" s="1"/>
  <c r="I16" i="4"/>
  <c r="E12" i="4"/>
  <c r="D12" i="4"/>
  <c r="D20" i="4" s="1"/>
  <c r="K15" i="4"/>
  <c r="K16" i="4"/>
  <c r="G15" i="4"/>
  <c r="G16" i="4"/>
  <c r="F17" i="4"/>
  <c r="F18" i="4" s="1"/>
  <c r="F15" i="4"/>
  <c r="M12" i="4"/>
  <c r="L12" i="4"/>
  <c r="L25" i="4" s="1"/>
  <c r="N15" i="4"/>
  <c r="N17" i="4"/>
  <c r="N16" i="4"/>
  <c r="J16" i="4"/>
  <c r="H12" i="4"/>
  <c r="H20" i="4" s="1"/>
  <c r="K17" i="4"/>
  <c r="G17" i="4"/>
  <c r="G18" i="4" s="1"/>
  <c r="C31" i="1"/>
  <c r="H12" i="6" l="1"/>
  <c r="K6" i="6"/>
  <c r="L5" i="6"/>
  <c r="L7" i="6" s="1"/>
  <c r="D25" i="4"/>
  <c r="L20" i="4"/>
  <c r="D19" i="4"/>
  <c r="C116" i="4"/>
  <c r="C117" i="4" s="1"/>
  <c r="C108" i="4"/>
  <c r="C109" i="4" s="1"/>
  <c r="C107" i="4"/>
  <c r="C111" i="4"/>
  <c r="C112" i="4" s="1"/>
  <c r="C110" i="4"/>
  <c r="C106" i="4"/>
  <c r="C95" i="4"/>
  <c r="C96" i="4" s="1"/>
  <c r="C90" i="4"/>
  <c r="C91" i="4" s="1"/>
  <c r="C89" i="4"/>
  <c r="C87" i="4"/>
  <c r="C88" i="4" s="1"/>
  <c r="C86" i="4"/>
  <c r="C85" i="4"/>
  <c r="L19" i="4"/>
  <c r="H15" i="4"/>
  <c r="H17" i="4"/>
  <c r="H16" i="4"/>
  <c r="H19" i="4"/>
  <c r="L16" i="4"/>
  <c r="L15" i="4"/>
  <c r="L17" i="4"/>
  <c r="M15" i="4"/>
  <c r="M17" i="4"/>
  <c r="M16" i="4"/>
  <c r="H25" i="4"/>
  <c r="D15" i="4"/>
  <c r="D17" i="4"/>
  <c r="D18" i="4" s="1"/>
  <c r="D16" i="4"/>
  <c r="E15" i="4"/>
  <c r="E17" i="4"/>
  <c r="E18" i="4" s="1"/>
  <c r="E16" i="4"/>
  <c r="K19" i="4"/>
  <c r="K25" i="4"/>
  <c r="K20" i="4"/>
  <c r="F25" i="4"/>
  <c r="F19" i="4"/>
  <c r="F20" i="4"/>
  <c r="G20" i="4"/>
  <c r="G25" i="4"/>
  <c r="G19" i="4"/>
  <c r="I25" i="4"/>
  <c r="I20" i="4"/>
  <c r="I19" i="4"/>
  <c r="J25" i="4"/>
  <c r="J20" i="4"/>
  <c r="J19" i="4"/>
  <c r="C17" i="4"/>
  <c r="C18" i="4" s="1"/>
  <c r="C16" i="4"/>
  <c r="C25" i="4"/>
  <c r="C26" i="4" s="1"/>
  <c r="C20" i="4"/>
  <c r="C21" i="4" s="1"/>
  <c r="C19" i="4"/>
  <c r="E25" i="4"/>
  <c r="E20" i="4"/>
  <c r="E19" i="4"/>
  <c r="N25" i="4"/>
  <c r="N20" i="4"/>
  <c r="N19" i="4"/>
  <c r="M25" i="4"/>
  <c r="M20" i="4"/>
  <c r="M19" i="4"/>
  <c r="I11" i="6" l="1"/>
  <c r="I13" i="6" s="1"/>
  <c r="L6" i="6"/>
  <c r="M5" i="6"/>
  <c r="M7" i="6" s="1"/>
  <c r="D26" i="4"/>
  <c r="E26" i="4" s="1"/>
  <c r="F26" i="4" s="1"/>
  <c r="G26" i="4" s="1"/>
  <c r="H26" i="4" s="1"/>
  <c r="I26" i="4" s="1"/>
  <c r="J26" i="4" s="1"/>
  <c r="K26" i="4" s="1"/>
  <c r="L26" i="4" s="1"/>
  <c r="M26" i="4" s="1"/>
  <c r="C114" i="4"/>
  <c r="C115" i="4" s="1"/>
  <c r="C120" i="4" s="1"/>
  <c r="C93" i="4"/>
  <c r="C94" i="4" s="1"/>
  <c r="J18" i="4"/>
  <c r="C23" i="4"/>
  <c r="C24" i="4" s="1"/>
  <c r="C29" i="4" s="1"/>
  <c r="D21" i="4"/>
  <c r="I12" i="6" l="1"/>
  <c r="M6" i="6"/>
  <c r="N5" i="6"/>
  <c r="N7" i="6" s="1"/>
  <c r="C99" i="4"/>
  <c r="C124" i="4" s="1"/>
  <c r="K18" i="4"/>
  <c r="E21" i="4"/>
  <c r="D23" i="4"/>
  <c r="B6" i="9"/>
  <c r="B7" i="9" s="1"/>
  <c r="B10" i="9" s="1"/>
  <c r="B13" i="9" s="1"/>
  <c r="B32" i="10" s="1"/>
  <c r="B9" i="10"/>
  <c r="B8" i="10"/>
  <c r="C22" i="6"/>
  <c r="C9" i="10" s="1"/>
  <c r="C16" i="6"/>
  <c r="C17" i="6" s="1"/>
  <c r="J12" i="6" l="1"/>
  <c r="J11" i="6"/>
  <c r="J13" i="6" s="1"/>
  <c r="N6" i="6"/>
  <c r="B10" i="10"/>
  <c r="C27" i="6"/>
  <c r="B12" i="10"/>
  <c r="D24" i="4"/>
  <c r="D29" i="4" s="1"/>
  <c r="E23" i="4"/>
  <c r="F21" i="4"/>
  <c r="L18" i="4"/>
  <c r="D22" i="6"/>
  <c r="E22" i="6" s="1"/>
  <c r="F22" i="6" s="1"/>
  <c r="G22" i="6" s="1"/>
  <c r="H22" i="6" s="1"/>
  <c r="I22" i="6" s="1"/>
  <c r="J22" i="6" s="1"/>
  <c r="K22" i="6" s="1"/>
  <c r="L22" i="6" s="1"/>
  <c r="M22" i="6" s="1"/>
  <c r="N22" i="6" s="1"/>
  <c r="O22" i="6" s="1"/>
  <c r="P22" i="6" s="1"/>
  <c r="Q22" i="6" s="1"/>
  <c r="R22" i="6" s="1"/>
  <c r="S22" i="6" s="1"/>
  <c r="T22" i="6" s="1"/>
  <c r="U22" i="6" s="1"/>
  <c r="V22" i="6" s="1"/>
  <c r="W22" i="6" s="1"/>
  <c r="X22" i="6" s="1"/>
  <c r="Y22" i="6" s="1"/>
  <c r="Z22" i="6" s="1"/>
  <c r="AA22" i="6" s="1"/>
  <c r="AB22" i="6" s="1"/>
  <c r="AC22" i="6" s="1"/>
  <c r="AD22" i="6" s="1"/>
  <c r="AE22" i="6" s="1"/>
  <c r="AF22" i="6" s="1"/>
  <c r="AG22" i="6" s="1"/>
  <c r="AH22" i="6" s="1"/>
  <c r="AI22" i="6" s="1"/>
  <c r="AJ22" i="6" s="1"/>
  <c r="AK22" i="6" s="1"/>
  <c r="AL22" i="6" s="1"/>
  <c r="AM22" i="6" s="1"/>
  <c r="AN22" i="6" s="1"/>
  <c r="AO22" i="6" s="1"/>
  <c r="AP22" i="6" s="1"/>
  <c r="AQ22" i="6" s="1"/>
  <c r="AR22" i="6" s="1"/>
  <c r="AS22" i="6" s="1"/>
  <c r="AT22" i="6" s="1"/>
  <c r="AU22" i="6" s="1"/>
  <c r="AV22" i="6" s="1"/>
  <c r="AW22" i="6" s="1"/>
  <c r="AX22" i="6" s="1"/>
  <c r="AY22" i="6" s="1"/>
  <c r="AZ22" i="6" s="1"/>
  <c r="BA22" i="6" s="1"/>
  <c r="BB22" i="6" s="1"/>
  <c r="BC22" i="6" s="1"/>
  <c r="BD22" i="6" s="1"/>
  <c r="BE22" i="6" s="1"/>
  <c r="BF22" i="6" s="1"/>
  <c r="BG22" i="6" s="1"/>
  <c r="BH22" i="6" s="1"/>
  <c r="BI22" i="6" s="1"/>
  <c r="BJ22" i="6" s="1"/>
  <c r="C23" i="6"/>
  <c r="D16" i="6"/>
  <c r="E16" i="6" s="1"/>
  <c r="F16" i="6" s="1"/>
  <c r="G16" i="6" s="1"/>
  <c r="H16" i="6" s="1"/>
  <c r="I16" i="6" s="1"/>
  <c r="J16" i="6" s="1"/>
  <c r="K16" i="6" s="1"/>
  <c r="L16" i="6" s="1"/>
  <c r="M16" i="6" s="1"/>
  <c r="N16" i="6" s="1"/>
  <c r="O16" i="6" s="1"/>
  <c r="P16" i="6" s="1"/>
  <c r="Q16" i="6" s="1"/>
  <c r="R16" i="6" s="1"/>
  <c r="S16" i="6" s="1"/>
  <c r="T16" i="6" s="1"/>
  <c r="U16" i="6" s="1"/>
  <c r="V16" i="6" s="1"/>
  <c r="W16" i="6" s="1"/>
  <c r="X16" i="6" s="1"/>
  <c r="Y16" i="6" s="1"/>
  <c r="Z16" i="6" s="1"/>
  <c r="AA16" i="6" s="1"/>
  <c r="AB16" i="6" s="1"/>
  <c r="AC16" i="6" s="1"/>
  <c r="AD16" i="6" s="1"/>
  <c r="AE16" i="6" s="1"/>
  <c r="AF16" i="6" s="1"/>
  <c r="AG16" i="6" s="1"/>
  <c r="AH16" i="6" s="1"/>
  <c r="AI16" i="6" s="1"/>
  <c r="AJ16" i="6" s="1"/>
  <c r="AK16" i="6" s="1"/>
  <c r="AL16" i="6" s="1"/>
  <c r="AM16" i="6" s="1"/>
  <c r="AN16" i="6" s="1"/>
  <c r="AO16" i="6" s="1"/>
  <c r="AP16" i="6" s="1"/>
  <c r="AQ16" i="6" s="1"/>
  <c r="AR16" i="6" s="1"/>
  <c r="AS16" i="6" s="1"/>
  <c r="AT16" i="6" s="1"/>
  <c r="AU16" i="6" s="1"/>
  <c r="AV16" i="6" s="1"/>
  <c r="AW16" i="6" s="1"/>
  <c r="AX16" i="6" s="1"/>
  <c r="AY16" i="6" s="1"/>
  <c r="AZ16" i="6" s="1"/>
  <c r="BA16" i="6" s="1"/>
  <c r="BB16" i="6" s="1"/>
  <c r="BC16" i="6" s="1"/>
  <c r="BD16" i="6" s="1"/>
  <c r="BE16" i="6" s="1"/>
  <c r="BF16" i="6" s="1"/>
  <c r="BG16" i="6" s="1"/>
  <c r="BH16" i="6" s="1"/>
  <c r="BI16" i="6" s="1"/>
  <c r="BJ16" i="6" s="1"/>
  <c r="D14" i="3"/>
  <c r="E14" i="3"/>
  <c r="F14" i="3"/>
  <c r="G14" i="3"/>
  <c r="H14" i="3"/>
  <c r="I14" i="3"/>
  <c r="J14" i="3"/>
  <c r="K14" i="3"/>
  <c r="L14" i="3"/>
  <c r="M14" i="3"/>
  <c r="N14" i="3"/>
  <c r="D15" i="3"/>
  <c r="E15" i="3"/>
  <c r="F15" i="3"/>
  <c r="G15" i="3"/>
  <c r="H15" i="3"/>
  <c r="I15" i="3"/>
  <c r="J15" i="3"/>
  <c r="K15" i="3"/>
  <c r="L15" i="3"/>
  <c r="M15" i="3"/>
  <c r="N15" i="3"/>
  <c r="D16" i="3"/>
  <c r="E16" i="3"/>
  <c r="F16" i="3"/>
  <c r="G16" i="3"/>
  <c r="H16" i="3"/>
  <c r="I16" i="3"/>
  <c r="J16" i="3"/>
  <c r="K16" i="3"/>
  <c r="L16" i="3"/>
  <c r="M16" i="3"/>
  <c r="N16" i="3"/>
  <c r="D17" i="3"/>
  <c r="E17" i="3"/>
  <c r="F17" i="3"/>
  <c r="G17" i="3"/>
  <c r="H17" i="3"/>
  <c r="I17" i="3"/>
  <c r="J17" i="3"/>
  <c r="K17" i="3"/>
  <c r="L17" i="3"/>
  <c r="M17" i="3"/>
  <c r="N17" i="3"/>
  <c r="D18" i="3"/>
  <c r="E18" i="3"/>
  <c r="F18" i="3"/>
  <c r="G18" i="3"/>
  <c r="H18" i="3"/>
  <c r="I18" i="3"/>
  <c r="J18" i="3"/>
  <c r="K18" i="3"/>
  <c r="L18" i="3"/>
  <c r="M18" i="3"/>
  <c r="N18" i="3"/>
  <c r="D19" i="3"/>
  <c r="E19" i="3"/>
  <c r="F19" i="3"/>
  <c r="G19" i="3"/>
  <c r="H19" i="3"/>
  <c r="I19" i="3"/>
  <c r="J19" i="3"/>
  <c r="K19" i="3"/>
  <c r="L19" i="3"/>
  <c r="M19" i="3"/>
  <c r="N19" i="3"/>
  <c r="D20" i="3"/>
  <c r="E20" i="3"/>
  <c r="F20" i="3"/>
  <c r="G20" i="3"/>
  <c r="H20" i="3"/>
  <c r="I20" i="3"/>
  <c r="J20" i="3"/>
  <c r="K20" i="3"/>
  <c r="L20" i="3"/>
  <c r="M20" i="3"/>
  <c r="N20" i="3"/>
  <c r="C20" i="3"/>
  <c r="C19" i="3"/>
  <c r="C18" i="3"/>
  <c r="C17" i="3"/>
  <c r="C16" i="3"/>
  <c r="C15" i="3"/>
  <c r="C14" i="3"/>
  <c r="D3" i="3"/>
  <c r="E3" i="3"/>
  <c r="F3" i="3"/>
  <c r="G3" i="3"/>
  <c r="H3" i="3"/>
  <c r="I3" i="3"/>
  <c r="J3" i="3"/>
  <c r="K3" i="3"/>
  <c r="L3" i="3"/>
  <c r="M3" i="3"/>
  <c r="N3" i="3"/>
  <c r="D4" i="3"/>
  <c r="E4" i="3"/>
  <c r="F4" i="3"/>
  <c r="G4" i="3"/>
  <c r="H4" i="3"/>
  <c r="I4" i="3"/>
  <c r="J4" i="3"/>
  <c r="K4" i="3"/>
  <c r="L4" i="3"/>
  <c r="M4" i="3"/>
  <c r="N4" i="3"/>
  <c r="D5" i="3"/>
  <c r="E5" i="3"/>
  <c r="F5" i="3"/>
  <c r="G5" i="3"/>
  <c r="H5" i="3"/>
  <c r="I5" i="3"/>
  <c r="J5" i="3"/>
  <c r="K5" i="3"/>
  <c r="L5" i="3"/>
  <c r="M5" i="3"/>
  <c r="N5" i="3"/>
  <c r="D6" i="3"/>
  <c r="E6" i="3"/>
  <c r="F6" i="3"/>
  <c r="G6" i="3"/>
  <c r="H6" i="3"/>
  <c r="I6" i="3"/>
  <c r="J6" i="3"/>
  <c r="K6" i="3"/>
  <c r="L6" i="3"/>
  <c r="M6" i="3"/>
  <c r="N6" i="3"/>
  <c r="D7" i="3"/>
  <c r="E7" i="3"/>
  <c r="F7" i="3"/>
  <c r="G7" i="3"/>
  <c r="H7" i="3"/>
  <c r="I7" i="3"/>
  <c r="J7" i="3"/>
  <c r="K7" i="3"/>
  <c r="L7" i="3"/>
  <c r="M7" i="3"/>
  <c r="N7" i="3"/>
  <c r="D8" i="3"/>
  <c r="E8" i="3"/>
  <c r="F8" i="3"/>
  <c r="G8" i="3"/>
  <c r="H8" i="3"/>
  <c r="I8" i="3"/>
  <c r="J8" i="3"/>
  <c r="K8" i="3"/>
  <c r="L8" i="3"/>
  <c r="M8" i="3"/>
  <c r="N8" i="3"/>
  <c r="C8" i="3"/>
  <c r="C7" i="3"/>
  <c r="C6" i="3"/>
  <c r="C5" i="3"/>
  <c r="C4" i="3"/>
  <c r="C3" i="3"/>
  <c r="A15" i="3"/>
  <c r="A16" i="3"/>
  <c r="A17" i="3"/>
  <c r="A18" i="3"/>
  <c r="A19" i="3"/>
  <c r="A20" i="3"/>
  <c r="A14" i="3"/>
  <c r="A4" i="3"/>
  <c r="A5" i="3"/>
  <c r="A6" i="3"/>
  <c r="A7" i="3"/>
  <c r="A8" i="3"/>
  <c r="A3" i="3"/>
  <c r="B7" i="8"/>
  <c r="K12" i="6" l="1"/>
  <c r="K11" i="6"/>
  <c r="K13" i="6" s="1"/>
  <c r="O5" i="6"/>
  <c r="O7" i="6" s="1"/>
  <c r="D17" i="6"/>
  <c r="D23" i="6"/>
  <c r="D27" i="6"/>
  <c r="C32" i="6"/>
  <c r="C7" i="8" s="1"/>
  <c r="C8" i="10"/>
  <c r="C10" i="10" s="1"/>
  <c r="E24" i="4"/>
  <c r="E29" i="4" s="1"/>
  <c r="F90" i="4"/>
  <c r="F87" i="4"/>
  <c r="F88" i="4" s="1"/>
  <c r="F86" i="4"/>
  <c r="F85" i="4"/>
  <c r="F89" i="4"/>
  <c r="F95" i="4"/>
  <c r="M18" i="4"/>
  <c r="F23" i="4"/>
  <c r="G21" i="4"/>
  <c r="C22" i="3"/>
  <c r="G10" i="3"/>
  <c r="K22" i="3"/>
  <c r="I22" i="3"/>
  <c r="E22" i="3"/>
  <c r="K10" i="3"/>
  <c r="M22" i="3"/>
  <c r="J22" i="3"/>
  <c r="L22" i="3"/>
  <c r="H22" i="3"/>
  <c r="D22" i="3"/>
  <c r="N10" i="3"/>
  <c r="J10" i="3"/>
  <c r="F10" i="3"/>
  <c r="C10" i="3"/>
  <c r="M10" i="3"/>
  <c r="I10" i="3"/>
  <c r="E10" i="3"/>
  <c r="G22" i="3"/>
  <c r="L10" i="3"/>
  <c r="H10" i="3"/>
  <c r="D10" i="3"/>
  <c r="N22" i="3"/>
  <c r="F22" i="3"/>
  <c r="D25" i="6" l="1"/>
  <c r="D24" i="6"/>
  <c r="D19" i="6"/>
  <c r="D18" i="6"/>
  <c r="L11" i="6"/>
  <c r="L13" i="6" s="1"/>
  <c r="O6" i="6"/>
  <c r="E23" i="6"/>
  <c r="E25" i="6" s="1"/>
  <c r="C12" i="10"/>
  <c r="C25" i="3"/>
  <c r="E27" i="6"/>
  <c r="D32" i="6"/>
  <c r="D7" i="8" s="1"/>
  <c r="D8" i="10"/>
  <c r="C23" i="3"/>
  <c r="D23" i="3" s="1"/>
  <c r="E23" i="3" s="1"/>
  <c r="F23" i="3" s="1"/>
  <c r="G23" i="3" s="1"/>
  <c r="H23" i="3" s="1"/>
  <c r="I23" i="3" s="1"/>
  <c r="J23" i="3" s="1"/>
  <c r="K23" i="3" s="1"/>
  <c r="L23" i="3" s="1"/>
  <c r="M23" i="3" s="1"/>
  <c r="N23" i="3" s="1"/>
  <c r="C11" i="3"/>
  <c r="D11" i="3" s="1"/>
  <c r="E11" i="3" s="1"/>
  <c r="F11" i="3" s="1"/>
  <c r="G11" i="3" s="1"/>
  <c r="H11" i="3" s="1"/>
  <c r="I11" i="3" s="1"/>
  <c r="J11" i="3" s="1"/>
  <c r="K11" i="3" s="1"/>
  <c r="L11" i="3" s="1"/>
  <c r="M11" i="3" s="1"/>
  <c r="N11" i="3" s="1"/>
  <c r="E89" i="4"/>
  <c r="E87" i="4"/>
  <c r="E88" i="4" s="1"/>
  <c r="E95" i="4"/>
  <c r="E86" i="4"/>
  <c r="E85" i="4"/>
  <c r="E90" i="4"/>
  <c r="G90" i="4"/>
  <c r="G87" i="4"/>
  <c r="G88" i="4" s="1"/>
  <c r="G89" i="4"/>
  <c r="G95" i="4"/>
  <c r="G86" i="4"/>
  <c r="G85" i="4"/>
  <c r="I86" i="4"/>
  <c r="I95" i="4"/>
  <c r="I87" i="4"/>
  <c r="I88" i="4" s="1"/>
  <c r="I90" i="4"/>
  <c r="I85" i="4"/>
  <c r="I89" i="4"/>
  <c r="J89" i="4"/>
  <c r="J87" i="4"/>
  <c r="J95" i="4"/>
  <c r="J86" i="4"/>
  <c r="J90" i="4"/>
  <c r="J85" i="4"/>
  <c r="F67" i="4"/>
  <c r="F57" i="4"/>
  <c r="F62" i="4"/>
  <c r="F61" i="4"/>
  <c r="F59" i="4"/>
  <c r="F60" i="4" s="1"/>
  <c r="F58" i="4"/>
  <c r="F24" i="4"/>
  <c r="F29" i="4" s="1"/>
  <c r="H21" i="4"/>
  <c r="G23" i="4"/>
  <c r="C6" i="9"/>
  <c r="D29" i="6"/>
  <c r="D49" i="1"/>
  <c r="D50" i="1"/>
  <c r="D51" i="1"/>
  <c r="D52" i="1"/>
  <c r="D53" i="1"/>
  <c r="D56" i="1"/>
  <c r="D57" i="1"/>
  <c r="D58" i="1"/>
  <c r="D59" i="1"/>
  <c r="D60" i="1"/>
  <c r="D61" i="1"/>
  <c r="D62" i="1"/>
  <c r="D48" i="1"/>
  <c r="C45" i="1"/>
  <c r="C41" i="1"/>
  <c r="C35" i="1"/>
  <c r="D15" i="1"/>
  <c r="E24" i="6" l="1"/>
  <c r="E17" i="6"/>
  <c r="E19" i="6" s="1"/>
  <c r="D28" i="6"/>
  <c r="D9" i="10" s="1"/>
  <c r="L12" i="6"/>
  <c r="D10" i="10"/>
  <c r="D12" i="10" s="1"/>
  <c r="P5" i="6"/>
  <c r="F23" i="6"/>
  <c r="F25" i="6" s="1"/>
  <c r="D6" i="9"/>
  <c r="F27" i="6"/>
  <c r="E32" i="6"/>
  <c r="E7" i="8" s="1"/>
  <c r="E8" i="10"/>
  <c r="BJ7" i="5"/>
  <c r="O5" i="2"/>
  <c r="S5" i="2"/>
  <c r="W5" i="2"/>
  <c r="Q5" i="2"/>
  <c r="Y5" i="2"/>
  <c r="P5" i="2"/>
  <c r="T5" i="2"/>
  <c r="X5" i="2"/>
  <c r="U5" i="2"/>
  <c r="V5" i="2"/>
  <c r="Z5" i="2"/>
  <c r="R5" i="2"/>
  <c r="H13" i="4"/>
  <c r="N13" i="4"/>
  <c r="J13" i="4"/>
  <c r="E13" i="4"/>
  <c r="D13" i="4"/>
  <c r="C13" i="4"/>
  <c r="M13" i="4"/>
  <c r="F13" i="4"/>
  <c r="L13" i="4"/>
  <c r="K13" i="4"/>
  <c r="G13" i="4"/>
  <c r="I13" i="4"/>
  <c r="J55" i="4"/>
  <c r="F55" i="4"/>
  <c r="G55" i="4"/>
  <c r="M55" i="4"/>
  <c r="K55" i="4"/>
  <c r="I55" i="4"/>
  <c r="H55" i="4"/>
  <c r="E55" i="4"/>
  <c r="N55" i="4"/>
  <c r="C55" i="4"/>
  <c r="D55" i="4"/>
  <c r="L55" i="4"/>
  <c r="N83" i="4"/>
  <c r="K83" i="4"/>
  <c r="J83" i="4"/>
  <c r="F83" i="4"/>
  <c r="G83" i="4"/>
  <c r="M83" i="4"/>
  <c r="L83" i="4"/>
  <c r="E83" i="4"/>
  <c r="I83" i="4"/>
  <c r="C83" i="4"/>
  <c r="H83" i="4"/>
  <c r="D83" i="4"/>
  <c r="G104" i="4"/>
  <c r="I104" i="4"/>
  <c r="J104" i="4"/>
  <c r="N104" i="4"/>
  <c r="H104" i="4"/>
  <c r="F104" i="4"/>
  <c r="L104" i="4"/>
  <c r="E104" i="4"/>
  <c r="D104" i="4"/>
  <c r="K104" i="4"/>
  <c r="M104" i="4"/>
  <c r="C104" i="4"/>
  <c r="F105" i="4"/>
  <c r="I105" i="4"/>
  <c r="M105" i="4"/>
  <c r="N105" i="4"/>
  <c r="E105" i="4"/>
  <c r="L105" i="4"/>
  <c r="G105" i="4"/>
  <c r="C105" i="4"/>
  <c r="J105" i="4"/>
  <c r="K105" i="4"/>
  <c r="D105" i="4"/>
  <c r="H105" i="4"/>
  <c r="N14" i="4"/>
  <c r="K14" i="4"/>
  <c r="G14" i="4"/>
  <c r="C14" i="4"/>
  <c r="J14" i="4"/>
  <c r="I14" i="4"/>
  <c r="F14" i="4"/>
  <c r="H14" i="4"/>
  <c r="M14" i="4"/>
  <c r="D14" i="4"/>
  <c r="L14" i="4"/>
  <c r="L30" i="4" s="1"/>
  <c r="E14" i="4"/>
  <c r="I56" i="4"/>
  <c r="F56" i="4"/>
  <c r="F72" i="4" s="1"/>
  <c r="M56" i="4"/>
  <c r="J56" i="4"/>
  <c r="E56" i="4"/>
  <c r="D56" i="4"/>
  <c r="N56" i="4"/>
  <c r="L56" i="4"/>
  <c r="K56" i="4"/>
  <c r="C56" i="4"/>
  <c r="H56" i="4"/>
  <c r="G56" i="4"/>
  <c r="F84" i="4"/>
  <c r="J84" i="4"/>
  <c r="L84" i="4"/>
  <c r="I84" i="4"/>
  <c r="D84" i="4"/>
  <c r="M84" i="4"/>
  <c r="H84" i="4"/>
  <c r="E84" i="4"/>
  <c r="E100" i="4" s="1"/>
  <c r="N84" i="4"/>
  <c r="C84" i="4"/>
  <c r="G84" i="4"/>
  <c r="K84" i="4"/>
  <c r="J88" i="4"/>
  <c r="D90" i="4"/>
  <c r="D91" i="4" s="1"/>
  <c r="D89" i="4"/>
  <c r="D87" i="4"/>
  <c r="D88" i="4" s="1"/>
  <c r="D85" i="4"/>
  <c r="D95" i="4"/>
  <c r="D96" i="4" s="1"/>
  <c r="E96" i="4" s="1"/>
  <c r="F96" i="4" s="1"/>
  <c r="G96" i="4" s="1"/>
  <c r="D86" i="4"/>
  <c r="J59" i="4"/>
  <c r="J58" i="4"/>
  <c r="J67" i="4"/>
  <c r="J57" i="4"/>
  <c r="J62" i="4"/>
  <c r="J61" i="4"/>
  <c r="G62" i="4"/>
  <c r="G58" i="4"/>
  <c r="G67" i="4"/>
  <c r="G59" i="4"/>
  <c r="G60" i="4" s="1"/>
  <c r="G57" i="4"/>
  <c r="G61" i="4"/>
  <c r="I59" i="4"/>
  <c r="I60" i="4" s="1"/>
  <c r="J60" i="4" s="1"/>
  <c r="I58" i="4"/>
  <c r="I67" i="4"/>
  <c r="I57" i="4"/>
  <c r="I62" i="4"/>
  <c r="I61" i="4"/>
  <c r="L62" i="4"/>
  <c r="L61" i="4"/>
  <c r="L57" i="4"/>
  <c r="L67" i="4"/>
  <c r="L59" i="4"/>
  <c r="L58" i="4"/>
  <c r="G24" i="4"/>
  <c r="G29" i="4" s="1"/>
  <c r="I21" i="4"/>
  <c r="H23" i="4"/>
  <c r="E61" i="1"/>
  <c r="Q19" i="3"/>
  <c r="U19" i="3"/>
  <c r="Y19" i="3"/>
  <c r="R19" i="3"/>
  <c r="V19" i="3"/>
  <c r="Z19" i="3"/>
  <c r="O19" i="3"/>
  <c r="W19" i="3"/>
  <c r="P19" i="3"/>
  <c r="X19" i="3"/>
  <c r="S19" i="3"/>
  <c r="T19" i="3"/>
  <c r="E57" i="1"/>
  <c r="Q15" i="3"/>
  <c r="U15" i="3"/>
  <c r="Y15" i="3"/>
  <c r="R15" i="3"/>
  <c r="V15" i="3"/>
  <c r="Z15" i="3"/>
  <c r="O15" i="3"/>
  <c r="W15" i="3"/>
  <c r="P15" i="3"/>
  <c r="X15" i="3"/>
  <c r="S15" i="3"/>
  <c r="T15" i="3"/>
  <c r="E51" i="1"/>
  <c r="Q6" i="3"/>
  <c r="U6" i="3"/>
  <c r="Y6" i="3"/>
  <c r="S6" i="3"/>
  <c r="R6" i="3"/>
  <c r="V6" i="3"/>
  <c r="Z6" i="3"/>
  <c r="O6" i="3"/>
  <c r="W6" i="3"/>
  <c r="T6" i="3"/>
  <c r="P6" i="3"/>
  <c r="X6" i="3"/>
  <c r="E60" i="1"/>
  <c r="P18" i="3"/>
  <c r="T18" i="3"/>
  <c r="X18" i="3"/>
  <c r="Q18" i="3"/>
  <c r="U18" i="3"/>
  <c r="Y18" i="3"/>
  <c r="V18" i="3"/>
  <c r="O18" i="3"/>
  <c r="W18" i="3"/>
  <c r="R18" i="3"/>
  <c r="S18" i="3"/>
  <c r="Z18" i="3"/>
  <c r="E56" i="1"/>
  <c r="P14" i="3"/>
  <c r="T14" i="3"/>
  <c r="X14" i="3"/>
  <c r="Q14" i="3"/>
  <c r="U14" i="3"/>
  <c r="Y14" i="3"/>
  <c r="V14" i="3"/>
  <c r="O14" i="3"/>
  <c r="W14" i="3"/>
  <c r="R14" i="3"/>
  <c r="S14" i="3"/>
  <c r="Z14" i="3"/>
  <c r="E50" i="1"/>
  <c r="P5" i="3"/>
  <c r="T5" i="3"/>
  <c r="X5" i="3"/>
  <c r="R5" i="3"/>
  <c r="Z5" i="3"/>
  <c r="Q5" i="3"/>
  <c r="U5" i="3"/>
  <c r="Y5" i="3"/>
  <c r="V5" i="3"/>
  <c r="O5" i="3"/>
  <c r="S5" i="3"/>
  <c r="W5" i="3"/>
  <c r="E48" i="1"/>
  <c r="O3" i="3"/>
  <c r="S3" i="3"/>
  <c r="W3" i="3"/>
  <c r="P3" i="3"/>
  <c r="T3" i="3"/>
  <c r="X3" i="3"/>
  <c r="R3" i="3"/>
  <c r="Z3" i="3"/>
  <c r="V3" i="3"/>
  <c r="U3" i="3"/>
  <c r="Q3" i="3"/>
  <c r="Y3" i="3"/>
  <c r="E59" i="1"/>
  <c r="O17" i="3"/>
  <c r="S17" i="3"/>
  <c r="W17" i="3"/>
  <c r="P17" i="3"/>
  <c r="T17" i="3"/>
  <c r="X17" i="3"/>
  <c r="U17" i="3"/>
  <c r="V17" i="3"/>
  <c r="Y17" i="3"/>
  <c r="Z17" i="3"/>
  <c r="Q17" i="3"/>
  <c r="R17" i="3"/>
  <c r="E53" i="1"/>
  <c r="O8" i="3"/>
  <c r="S8" i="3"/>
  <c r="W8" i="3"/>
  <c r="P8" i="3"/>
  <c r="T8" i="3"/>
  <c r="X8" i="3"/>
  <c r="U8" i="3"/>
  <c r="Q8" i="3"/>
  <c r="Z8" i="3"/>
  <c r="V8" i="3"/>
  <c r="Y8" i="3"/>
  <c r="R8" i="3"/>
  <c r="E49" i="1"/>
  <c r="O4" i="3"/>
  <c r="S4" i="3"/>
  <c r="W4" i="3"/>
  <c r="U4" i="3"/>
  <c r="Y4" i="3"/>
  <c r="P4" i="3"/>
  <c r="T4" i="3"/>
  <c r="X4" i="3"/>
  <c r="Q4" i="3"/>
  <c r="V4" i="3"/>
  <c r="Z4" i="3"/>
  <c r="R4" i="3"/>
  <c r="E62" i="1"/>
  <c r="P20" i="3"/>
  <c r="T20" i="3"/>
  <c r="X20" i="3"/>
  <c r="Q20" i="3"/>
  <c r="U20" i="3"/>
  <c r="Y20" i="3"/>
  <c r="V20" i="3"/>
  <c r="O20" i="3"/>
  <c r="W20" i="3"/>
  <c r="R20" i="3"/>
  <c r="Z20" i="3"/>
  <c r="S20" i="3"/>
  <c r="E58" i="1"/>
  <c r="R16" i="3"/>
  <c r="V16" i="3"/>
  <c r="Z16" i="3"/>
  <c r="O16" i="3"/>
  <c r="S16" i="3"/>
  <c r="W16" i="3"/>
  <c r="Q16" i="3"/>
  <c r="Y16" i="3"/>
  <c r="T16" i="3"/>
  <c r="U16" i="3"/>
  <c r="X16" i="3"/>
  <c r="P16" i="3"/>
  <c r="E52" i="1"/>
  <c r="R7" i="3"/>
  <c r="V7" i="3"/>
  <c r="Z7" i="3"/>
  <c r="P7" i="3"/>
  <c r="O7" i="3"/>
  <c r="S7" i="3"/>
  <c r="W7" i="3"/>
  <c r="T7" i="3"/>
  <c r="X7" i="3"/>
  <c r="Y7" i="3"/>
  <c r="Q7" i="3"/>
  <c r="U7" i="3"/>
  <c r="B4" i="12"/>
  <c r="G9" i="1"/>
  <c r="J14" i="1"/>
  <c r="F9" i="1"/>
  <c r="E9" i="1"/>
  <c r="D9" i="1"/>
  <c r="C9" i="1"/>
  <c r="C5" i="1"/>
  <c r="D5" i="1"/>
  <c r="E5" i="1"/>
  <c r="F5" i="1"/>
  <c r="G5" i="1"/>
  <c r="F24" i="6" l="1"/>
  <c r="E29" i="6"/>
  <c r="E18" i="6"/>
  <c r="M11" i="6"/>
  <c r="M13" i="6" s="1"/>
  <c r="E6" i="9"/>
  <c r="G27" i="6"/>
  <c r="D29" i="1"/>
  <c r="D43" i="1"/>
  <c r="F32" i="6"/>
  <c r="F7" i="8" s="1"/>
  <c r="F8" i="10"/>
  <c r="BJ4" i="10"/>
  <c r="G100" i="4"/>
  <c r="N30" i="4"/>
  <c r="I100" i="4"/>
  <c r="H30" i="4"/>
  <c r="I30" i="4"/>
  <c r="F100" i="4"/>
  <c r="G30" i="4"/>
  <c r="M30" i="4"/>
  <c r="F3" i="2"/>
  <c r="F4" i="2" s="1"/>
  <c r="J3" i="2"/>
  <c r="J4" i="2" s="1"/>
  <c r="N3" i="2"/>
  <c r="N4" i="2" s="1"/>
  <c r="G3" i="2"/>
  <c r="G4" i="2" s="1"/>
  <c r="K3" i="2"/>
  <c r="K4" i="2" s="1"/>
  <c r="H3" i="2"/>
  <c r="H4" i="2" s="1"/>
  <c r="I3" i="2"/>
  <c r="I4" i="2" s="1"/>
  <c r="D3" i="2"/>
  <c r="D4" i="2" s="1"/>
  <c r="L3" i="2"/>
  <c r="L4" i="2" s="1"/>
  <c r="E3" i="2"/>
  <c r="E4" i="2" s="1"/>
  <c r="M3" i="2"/>
  <c r="M4" i="2" s="1"/>
  <c r="M6" i="2" s="1"/>
  <c r="J100" i="4"/>
  <c r="J30" i="4"/>
  <c r="D31" i="1"/>
  <c r="J13" i="1"/>
  <c r="R3" i="2"/>
  <c r="R4" i="2" s="1"/>
  <c r="R3" i="5" s="1"/>
  <c r="V3" i="2"/>
  <c r="V4" i="2" s="1"/>
  <c r="V3" i="5" s="1"/>
  <c r="Z3" i="2"/>
  <c r="Z4" i="2" s="1"/>
  <c r="Z3" i="5" s="1"/>
  <c r="O3" i="2"/>
  <c r="S3" i="2"/>
  <c r="S4" i="2" s="1"/>
  <c r="S3" i="5" s="1"/>
  <c r="W3" i="2"/>
  <c r="W4" i="2" s="1"/>
  <c r="W3" i="5" s="1"/>
  <c r="P3" i="2"/>
  <c r="P4" i="2" s="1"/>
  <c r="P3" i="5" s="1"/>
  <c r="X3" i="2"/>
  <c r="X4" i="2" s="1"/>
  <c r="X3" i="5" s="1"/>
  <c r="Q3" i="2"/>
  <c r="Q4" i="2" s="1"/>
  <c r="Q3" i="5" s="1"/>
  <c r="Y3" i="2"/>
  <c r="Y4" i="2" s="1"/>
  <c r="Y3" i="5" s="1"/>
  <c r="T3" i="2"/>
  <c r="T4" i="2" s="1"/>
  <c r="T3" i="5" s="1"/>
  <c r="U3" i="2"/>
  <c r="U4" i="2" s="1"/>
  <c r="K30" i="4"/>
  <c r="AA5" i="2"/>
  <c r="AE5" i="2"/>
  <c r="AI5" i="2"/>
  <c r="AG5" i="2"/>
  <c r="AB5" i="2"/>
  <c r="AF5" i="2"/>
  <c r="AJ5" i="2"/>
  <c r="AC5" i="2"/>
  <c r="AK5" i="2"/>
  <c r="AL5" i="2"/>
  <c r="AD5" i="2"/>
  <c r="AH5" i="2"/>
  <c r="H27" i="4"/>
  <c r="G27" i="4"/>
  <c r="L32" i="4"/>
  <c r="C121" i="4"/>
  <c r="C118" i="4"/>
  <c r="C119" i="4" s="1"/>
  <c r="C100" i="4"/>
  <c r="C97" i="4"/>
  <c r="C98" i="4" s="1"/>
  <c r="C123" i="4" s="1"/>
  <c r="E30" i="4"/>
  <c r="E27" i="4"/>
  <c r="C30" i="4"/>
  <c r="C27" i="4"/>
  <c r="C28" i="4" s="1"/>
  <c r="D30" i="4"/>
  <c r="D27" i="4"/>
  <c r="F30" i="4"/>
  <c r="F27" i="4"/>
  <c r="F116" i="4"/>
  <c r="F106" i="4"/>
  <c r="F108" i="4"/>
  <c r="F109" i="4" s="1"/>
  <c r="F110" i="4"/>
  <c r="F107" i="4"/>
  <c r="F111" i="4"/>
  <c r="D100" i="4"/>
  <c r="D93" i="4"/>
  <c r="E91" i="4"/>
  <c r="M90" i="4"/>
  <c r="M85" i="4"/>
  <c r="M86" i="4"/>
  <c r="M87" i="4"/>
  <c r="M95" i="4"/>
  <c r="M89" i="4"/>
  <c r="K89" i="4"/>
  <c r="K87" i="4"/>
  <c r="K88" i="4" s="1"/>
  <c r="K95" i="4"/>
  <c r="K86" i="4"/>
  <c r="K90" i="4"/>
  <c r="K85" i="4"/>
  <c r="L89" i="4"/>
  <c r="L86" i="4"/>
  <c r="L87" i="4"/>
  <c r="L85" i="4"/>
  <c r="L95" i="4"/>
  <c r="L90" i="4"/>
  <c r="G72" i="4"/>
  <c r="C59" i="4"/>
  <c r="C60" i="4" s="1"/>
  <c r="C62" i="4"/>
  <c r="C63" i="4" s="1"/>
  <c r="C65" i="4" s="1"/>
  <c r="C66" i="4" s="1"/>
  <c r="C61" i="4"/>
  <c r="C67" i="4"/>
  <c r="C68" i="4" s="1"/>
  <c r="C57" i="4"/>
  <c r="C58" i="4"/>
  <c r="J72" i="4"/>
  <c r="M67" i="4"/>
  <c r="M57" i="4"/>
  <c r="M59" i="4"/>
  <c r="M58" i="4"/>
  <c r="M61" i="4"/>
  <c r="M62" i="4"/>
  <c r="K62" i="4"/>
  <c r="K61" i="4"/>
  <c r="K59" i="4"/>
  <c r="K60" i="4" s="1"/>
  <c r="L60" i="4" s="1"/>
  <c r="K67" i="4"/>
  <c r="K57" i="4"/>
  <c r="K58" i="4"/>
  <c r="I72" i="4"/>
  <c r="E59" i="4"/>
  <c r="E60" i="4" s="1"/>
  <c r="E58" i="4"/>
  <c r="E57" i="4"/>
  <c r="E61" i="4"/>
  <c r="E67" i="4"/>
  <c r="E62" i="4"/>
  <c r="L72" i="4"/>
  <c r="H24" i="4"/>
  <c r="H29" i="4" s="1"/>
  <c r="I23" i="4"/>
  <c r="I27" i="4" s="1"/>
  <c r="J21" i="4"/>
  <c r="T10" i="3"/>
  <c r="O10" i="3"/>
  <c r="O11" i="3" s="1"/>
  <c r="S22" i="3"/>
  <c r="X22" i="3"/>
  <c r="D19" i="1"/>
  <c r="E19" i="1" s="1"/>
  <c r="F19" i="1" s="1"/>
  <c r="G19" i="1" s="1"/>
  <c r="T22" i="3"/>
  <c r="F59" i="1"/>
  <c r="AA17" i="3"/>
  <c r="AE17" i="3"/>
  <c r="AI17" i="3"/>
  <c r="AB17" i="3"/>
  <c r="AF17" i="3"/>
  <c r="AJ17" i="3"/>
  <c r="AC17" i="3"/>
  <c r="AK17" i="3"/>
  <c r="AD17" i="3"/>
  <c r="AL17" i="3"/>
  <c r="AG17" i="3"/>
  <c r="AH17" i="3"/>
  <c r="V22" i="3"/>
  <c r="F60" i="1"/>
  <c r="AB18" i="3"/>
  <c r="AF18" i="3"/>
  <c r="AJ18" i="3"/>
  <c r="AC18" i="3"/>
  <c r="AG18" i="3"/>
  <c r="AK18" i="3"/>
  <c r="AD18" i="3"/>
  <c r="AL18" i="3"/>
  <c r="AE18" i="3"/>
  <c r="AA18" i="3"/>
  <c r="AH18" i="3"/>
  <c r="AI18" i="3"/>
  <c r="Y10" i="3"/>
  <c r="P10" i="3"/>
  <c r="Y22" i="3"/>
  <c r="W10" i="3"/>
  <c r="F57" i="1"/>
  <c r="AC15" i="3"/>
  <c r="AG15" i="3"/>
  <c r="AK15" i="3"/>
  <c r="AD15" i="3"/>
  <c r="AH15" i="3"/>
  <c r="AL15" i="3"/>
  <c r="AE15" i="3"/>
  <c r="AF15" i="3"/>
  <c r="AI15" i="3"/>
  <c r="AJ15" i="3"/>
  <c r="AA15" i="3"/>
  <c r="AB15" i="3"/>
  <c r="F58" i="1"/>
  <c r="AD16" i="3"/>
  <c r="AH16" i="3"/>
  <c r="AL16" i="3"/>
  <c r="AA16" i="3"/>
  <c r="AE16" i="3"/>
  <c r="AI16" i="3"/>
  <c r="AG16" i="3"/>
  <c r="AB16" i="3"/>
  <c r="AJ16" i="3"/>
  <c r="AK16" i="3"/>
  <c r="AC16" i="3"/>
  <c r="AF16" i="3"/>
  <c r="V10" i="3"/>
  <c r="F62" i="1"/>
  <c r="AB20" i="3"/>
  <c r="AF20" i="3"/>
  <c r="AJ20" i="3"/>
  <c r="AC20" i="3"/>
  <c r="AG20" i="3"/>
  <c r="AK20" i="3"/>
  <c r="AD20" i="3"/>
  <c r="AL20" i="3"/>
  <c r="AE20" i="3"/>
  <c r="AH20" i="3"/>
  <c r="AI20" i="3"/>
  <c r="AA20" i="3"/>
  <c r="Z10" i="3"/>
  <c r="F48" i="1"/>
  <c r="AA3" i="3"/>
  <c r="AE3" i="3"/>
  <c r="AI3" i="3"/>
  <c r="AB3" i="3"/>
  <c r="AF3" i="3"/>
  <c r="AJ3" i="3"/>
  <c r="AH3" i="3"/>
  <c r="AL3" i="3"/>
  <c r="AC3" i="3"/>
  <c r="AK3" i="3"/>
  <c r="AD3" i="3"/>
  <c r="AG3" i="3"/>
  <c r="R22" i="3"/>
  <c r="F51" i="1"/>
  <c r="AC6" i="3"/>
  <c r="AG6" i="3"/>
  <c r="AK6" i="3"/>
  <c r="AA6" i="3"/>
  <c r="AI6" i="3"/>
  <c r="AD6" i="3"/>
  <c r="AH6" i="3"/>
  <c r="AL6" i="3"/>
  <c r="AE6" i="3"/>
  <c r="AJ6" i="3"/>
  <c r="AB6" i="3"/>
  <c r="AF6" i="3"/>
  <c r="F49" i="1"/>
  <c r="AA4" i="3"/>
  <c r="AE4" i="3"/>
  <c r="AI4" i="3"/>
  <c r="AG4" i="3"/>
  <c r="AB4" i="3"/>
  <c r="AF4" i="3"/>
  <c r="AJ4" i="3"/>
  <c r="AC4" i="3"/>
  <c r="AK4" i="3"/>
  <c r="AD4" i="3"/>
  <c r="AH4" i="3"/>
  <c r="AL4" i="3"/>
  <c r="Q10" i="3"/>
  <c r="R10" i="3"/>
  <c r="F50" i="1"/>
  <c r="AB5" i="3"/>
  <c r="AF5" i="3"/>
  <c r="AJ5" i="3"/>
  <c r="AD5" i="3"/>
  <c r="AL5" i="3"/>
  <c r="AC5" i="3"/>
  <c r="AG5" i="3"/>
  <c r="AK5" i="3"/>
  <c r="AH5" i="3"/>
  <c r="AE5" i="3"/>
  <c r="AI5" i="3"/>
  <c r="AA5" i="3"/>
  <c r="W22" i="3"/>
  <c r="U22" i="3"/>
  <c r="P22" i="3"/>
  <c r="F52" i="1"/>
  <c r="AD7" i="3"/>
  <c r="AH7" i="3"/>
  <c r="AL7" i="3"/>
  <c r="AB7" i="3"/>
  <c r="AJ7" i="3"/>
  <c r="AA7" i="3"/>
  <c r="AE7" i="3"/>
  <c r="AI7" i="3"/>
  <c r="AF7" i="3"/>
  <c r="AG7" i="3"/>
  <c r="AK7" i="3"/>
  <c r="AC7" i="3"/>
  <c r="F53" i="1"/>
  <c r="AA8" i="3"/>
  <c r="AE8" i="3"/>
  <c r="AI8" i="3"/>
  <c r="AB8" i="3"/>
  <c r="AF8" i="3"/>
  <c r="AJ8" i="3"/>
  <c r="AC8" i="3"/>
  <c r="AK8" i="3"/>
  <c r="AG8" i="3"/>
  <c r="AD8" i="3"/>
  <c r="AL8" i="3"/>
  <c r="AH8" i="3"/>
  <c r="U10" i="3"/>
  <c r="X10" i="3"/>
  <c r="S10" i="3"/>
  <c r="Z22" i="3"/>
  <c r="O22" i="3"/>
  <c r="O23" i="3" s="1"/>
  <c r="Q22" i="3"/>
  <c r="F56" i="1"/>
  <c r="AB14" i="3"/>
  <c r="AF14" i="3"/>
  <c r="AJ14" i="3"/>
  <c r="AC14" i="3"/>
  <c r="AG14" i="3"/>
  <c r="AK14" i="3"/>
  <c r="AD14" i="3"/>
  <c r="AL14" i="3"/>
  <c r="AE14" i="3"/>
  <c r="AA14" i="3"/>
  <c r="AH14" i="3"/>
  <c r="AI14" i="3"/>
  <c r="F61" i="1"/>
  <c r="AC19" i="3"/>
  <c r="AG19" i="3"/>
  <c r="AK19" i="3"/>
  <c r="AD19" i="3"/>
  <c r="AH19" i="3"/>
  <c r="AL19" i="3"/>
  <c r="AE19" i="3"/>
  <c r="AF19" i="3"/>
  <c r="AI19" i="3"/>
  <c r="AJ19" i="3"/>
  <c r="AA19" i="3"/>
  <c r="AB19" i="3"/>
  <c r="D39" i="1"/>
  <c r="D20" i="1"/>
  <c r="E20" i="1" s="1"/>
  <c r="F20" i="1" s="1"/>
  <c r="G20" i="1" s="1"/>
  <c r="D33" i="1"/>
  <c r="D25" i="1"/>
  <c r="E14" i="1"/>
  <c r="F17" i="6" l="1"/>
  <c r="F19" i="6" s="1"/>
  <c r="E28" i="6"/>
  <c r="E9" i="10" s="1"/>
  <c r="E10" i="10" s="1"/>
  <c r="E12" i="10" s="1"/>
  <c r="M12" i="6"/>
  <c r="F29" i="6"/>
  <c r="F6" i="9" s="1"/>
  <c r="Q5" i="6"/>
  <c r="U3" i="5"/>
  <c r="T4" i="5" s="1"/>
  <c r="Z13" i="2"/>
  <c r="Z14" i="2" s="1"/>
  <c r="N13" i="2"/>
  <c r="N14" i="2" s="1"/>
  <c r="G23" i="6"/>
  <c r="G25" i="6" s="1"/>
  <c r="J32" i="4"/>
  <c r="J34" i="4" s="1"/>
  <c r="G32" i="4"/>
  <c r="G33" i="4" s="1"/>
  <c r="I32" i="4"/>
  <c r="I33" i="4" s="1"/>
  <c r="K32" i="4"/>
  <c r="K33" i="4" s="1"/>
  <c r="M32" i="4"/>
  <c r="M34" i="4" s="1"/>
  <c r="H32" i="4"/>
  <c r="H34" i="4" s="1"/>
  <c r="N32" i="4"/>
  <c r="N34" i="4" s="1"/>
  <c r="O4" i="2"/>
  <c r="O6" i="2" s="1"/>
  <c r="O8" i="2" s="1"/>
  <c r="O10" i="2" s="1"/>
  <c r="O2" i="8" s="1"/>
  <c r="H27" i="6"/>
  <c r="E29" i="1"/>
  <c r="G32" i="6"/>
  <c r="G7" i="8" s="1"/>
  <c r="G8" i="10"/>
  <c r="X6" i="2"/>
  <c r="X8" i="2" s="1"/>
  <c r="X10" i="2" s="1"/>
  <c r="X2" i="8" s="1"/>
  <c r="S6" i="2"/>
  <c r="S8" i="2" s="1"/>
  <c r="S10" i="2" s="1"/>
  <c r="S2" i="8" s="1"/>
  <c r="C125" i="4"/>
  <c r="C4" i="8" s="1"/>
  <c r="R6" i="2"/>
  <c r="R8" i="2" s="1"/>
  <c r="R10" i="2" s="1"/>
  <c r="R2" i="8" s="1"/>
  <c r="T103" i="4"/>
  <c r="P103" i="4"/>
  <c r="O103" i="4"/>
  <c r="Z103" i="4"/>
  <c r="V103" i="4"/>
  <c r="R103" i="4"/>
  <c r="R111" i="4" s="1"/>
  <c r="W103" i="4"/>
  <c r="W108" i="4" s="1"/>
  <c r="U103" i="4"/>
  <c r="U108" i="4" s="1"/>
  <c r="U109" i="4" s="1"/>
  <c r="Y103" i="4"/>
  <c r="Y111" i="4" s="1"/>
  <c r="S103" i="4"/>
  <c r="Q103" i="4"/>
  <c r="X103" i="4"/>
  <c r="V4" i="5"/>
  <c r="W5" i="5" s="1"/>
  <c r="E6" i="2"/>
  <c r="E3" i="5"/>
  <c r="N3" i="5"/>
  <c r="N6" i="2"/>
  <c r="V62" i="1"/>
  <c r="V61" i="1"/>
  <c r="V63" i="1"/>
  <c r="V60" i="1"/>
  <c r="P4" i="5"/>
  <c r="Q5" i="5" s="1"/>
  <c r="Q4" i="5"/>
  <c r="R5" i="5" s="1"/>
  <c r="L3" i="5"/>
  <c r="L6" i="2"/>
  <c r="J3" i="5"/>
  <c r="J6" i="2"/>
  <c r="V6" i="2"/>
  <c r="Q6" i="2"/>
  <c r="W4" i="5"/>
  <c r="X5" i="5" s="1"/>
  <c r="Z6" i="2"/>
  <c r="D3" i="5"/>
  <c r="C4" i="5" s="1"/>
  <c r="D6" i="2"/>
  <c r="G3" i="5"/>
  <c r="G6" i="2"/>
  <c r="F3" i="5"/>
  <c r="F6" i="2"/>
  <c r="F8" i="2" s="1"/>
  <c r="U6" i="2"/>
  <c r="R54" i="4"/>
  <c r="Z54" i="4"/>
  <c r="Q54" i="4"/>
  <c r="U54" i="4"/>
  <c r="S54" i="4"/>
  <c r="S62" i="4" s="1"/>
  <c r="O54" i="4"/>
  <c r="W54" i="4"/>
  <c r="V54" i="4"/>
  <c r="V67" i="4" s="1"/>
  <c r="T54" i="4"/>
  <c r="Y54" i="4"/>
  <c r="X54" i="4"/>
  <c r="P54" i="4"/>
  <c r="X4" i="5"/>
  <c r="U4" i="5"/>
  <c r="V5" i="5" s="1"/>
  <c r="H6" i="2"/>
  <c r="H3" i="5"/>
  <c r="AM5" i="2"/>
  <c r="AU5" i="2"/>
  <c r="AO5" i="2"/>
  <c r="AW5" i="2"/>
  <c r="AN5" i="2"/>
  <c r="AR5" i="2"/>
  <c r="AV5" i="2"/>
  <c r="AS5" i="2"/>
  <c r="AP5" i="2"/>
  <c r="AT5" i="2"/>
  <c r="AX5" i="2"/>
  <c r="R4" i="5"/>
  <c r="W6" i="2"/>
  <c r="K3" i="5"/>
  <c r="K6" i="2"/>
  <c r="Y6" i="2"/>
  <c r="Z12" i="4"/>
  <c r="S12" i="4"/>
  <c r="V12" i="4"/>
  <c r="O12" i="4"/>
  <c r="Y12" i="4"/>
  <c r="U12" i="4"/>
  <c r="Q12" i="4"/>
  <c r="X12" i="4"/>
  <c r="R12" i="4"/>
  <c r="W12" i="4"/>
  <c r="T12" i="4"/>
  <c r="P12" i="4"/>
  <c r="X82" i="4"/>
  <c r="Y82" i="4"/>
  <c r="W82" i="4"/>
  <c r="T82" i="4"/>
  <c r="S82" i="4"/>
  <c r="U82" i="4"/>
  <c r="Z82" i="4"/>
  <c r="R82" i="4"/>
  <c r="V82" i="4"/>
  <c r="Q82" i="4"/>
  <c r="O82" i="4"/>
  <c r="P82" i="4"/>
  <c r="S4" i="5"/>
  <c r="T5" i="5" s="1"/>
  <c r="O4" i="5"/>
  <c r="P5" i="5" s="1"/>
  <c r="Y4" i="5"/>
  <c r="Z5" i="5" s="1"/>
  <c r="E31" i="1"/>
  <c r="F29" i="1"/>
  <c r="M3" i="5"/>
  <c r="I3" i="5"/>
  <c r="I6" i="2"/>
  <c r="C3" i="5"/>
  <c r="C5" i="5" s="1"/>
  <c r="C6" i="2"/>
  <c r="C8" i="2" s="1"/>
  <c r="T6" i="2"/>
  <c r="D28" i="4"/>
  <c r="N33" i="4"/>
  <c r="D32" i="4"/>
  <c r="C32" i="4"/>
  <c r="H33" i="4"/>
  <c r="L34" i="4"/>
  <c r="L33" i="4"/>
  <c r="F32" i="4"/>
  <c r="E32" i="4"/>
  <c r="J33" i="4"/>
  <c r="F121" i="4"/>
  <c r="F125" i="4" s="1"/>
  <c r="F4" i="8" s="1"/>
  <c r="L100" i="4"/>
  <c r="K100" i="4"/>
  <c r="J111" i="4"/>
  <c r="J108" i="4"/>
  <c r="J110" i="4"/>
  <c r="J107" i="4"/>
  <c r="J106" i="4"/>
  <c r="J116" i="4"/>
  <c r="L88" i="4"/>
  <c r="M88" i="4" s="1"/>
  <c r="G108" i="4"/>
  <c r="G109" i="4" s="1"/>
  <c r="G107" i="4"/>
  <c r="G116" i="4"/>
  <c r="G110" i="4"/>
  <c r="G111" i="4"/>
  <c r="G106" i="4"/>
  <c r="E93" i="4"/>
  <c r="E97" i="4" s="1"/>
  <c r="F91" i="4"/>
  <c r="M100" i="4"/>
  <c r="D97" i="4"/>
  <c r="D98" i="4" s="1"/>
  <c r="D94" i="4"/>
  <c r="M60" i="4"/>
  <c r="C72" i="4"/>
  <c r="C71" i="4"/>
  <c r="C69" i="4"/>
  <c r="C70" i="4" s="1"/>
  <c r="E72" i="4"/>
  <c r="M72" i="4"/>
  <c r="D61" i="4"/>
  <c r="D57" i="4"/>
  <c r="D59" i="4"/>
  <c r="D60" i="4" s="1"/>
  <c r="D67" i="4"/>
  <c r="D68" i="4" s="1"/>
  <c r="E68" i="4" s="1"/>
  <c r="F68" i="4" s="1"/>
  <c r="G68" i="4" s="1"/>
  <c r="D58" i="4"/>
  <c r="D62" i="4"/>
  <c r="D63" i="4" s="1"/>
  <c r="K72" i="4"/>
  <c r="I24" i="4"/>
  <c r="I29" i="4" s="1"/>
  <c r="J23" i="4"/>
  <c r="J27" i="4" s="1"/>
  <c r="K21" i="4"/>
  <c r="P11" i="3"/>
  <c r="Q11" i="3" s="1"/>
  <c r="R11" i="3" s="1"/>
  <c r="S11" i="3" s="1"/>
  <c r="T11" i="3" s="1"/>
  <c r="U11" i="3" s="1"/>
  <c r="V11" i="3" s="1"/>
  <c r="W11" i="3" s="1"/>
  <c r="X11" i="3" s="1"/>
  <c r="Y11" i="3" s="1"/>
  <c r="Z11" i="3" s="1"/>
  <c r="AA22" i="3"/>
  <c r="AA23" i="3" s="1"/>
  <c r="AK22" i="3"/>
  <c r="AF22" i="3"/>
  <c r="AH22" i="3"/>
  <c r="AD22" i="3"/>
  <c r="AC10" i="3"/>
  <c r="AA10" i="3"/>
  <c r="AA11" i="3" s="1"/>
  <c r="AB22" i="3"/>
  <c r="G53" i="1"/>
  <c r="AM8" i="3"/>
  <c r="AQ8" i="3"/>
  <c r="AU8" i="3"/>
  <c r="AN8" i="3"/>
  <c r="AR8" i="3"/>
  <c r="AV8" i="3"/>
  <c r="AS8" i="3"/>
  <c r="AW8" i="3"/>
  <c r="AP8" i="3"/>
  <c r="AX8" i="3"/>
  <c r="AT8" i="3"/>
  <c r="AO8" i="3"/>
  <c r="AD10" i="3"/>
  <c r="AH10" i="3"/>
  <c r="G57" i="1"/>
  <c r="AO15" i="3"/>
  <c r="AS15" i="3"/>
  <c r="AW15" i="3"/>
  <c r="AP15" i="3"/>
  <c r="AT15" i="3"/>
  <c r="AX15" i="3"/>
  <c r="AM15" i="3"/>
  <c r="AU15" i="3"/>
  <c r="AN15" i="3"/>
  <c r="AV15" i="3"/>
  <c r="AQ15" i="3"/>
  <c r="AR15" i="3"/>
  <c r="AI22" i="3"/>
  <c r="AL22" i="3"/>
  <c r="AC22" i="3"/>
  <c r="G56" i="1"/>
  <c r="AN14" i="3"/>
  <c r="AR14" i="3"/>
  <c r="AV14" i="3"/>
  <c r="AO14" i="3"/>
  <c r="AS14" i="3"/>
  <c r="AW14" i="3"/>
  <c r="AT14" i="3"/>
  <c r="AM14" i="3"/>
  <c r="AU14" i="3"/>
  <c r="AQ14" i="3"/>
  <c r="AX14" i="3"/>
  <c r="AP14" i="3"/>
  <c r="G52" i="1"/>
  <c r="AP7" i="3"/>
  <c r="AT7" i="3"/>
  <c r="AX7" i="3"/>
  <c r="AR7" i="3"/>
  <c r="AM7" i="3"/>
  <c r="AQ7" i="3"/>
  <c r="AU7" i="3"/>
  <c r="AN7" i="3"/>
  <c r="AW7" i="3"/>
  <c r="AO7" i="3"/>
  <c r="AS7" i="3"/>
  <c r="AV7" i="3"/>
  <c r="G50" i="1"/>
  <c r="AN5" i="3"/>
  <c r="AR5" i="3"/>
  <c r="AV5" i="3"/>
  <c r="AT5" i="3"/>
  <c r="AO5" i="3"/>
  <c r="AS5" i="3"/>
  <c r="AW5" i="3"/>
  <c r="AP5" i="3"/>
  <c r="AX5" i="3"/>
  <c r="AU5" i="3"/>
  <c r="AM5" i="3"/>
  <c r="AQ5" i="3"/>
  <c r="G51" i="1"/>
  <c r="AO6" i="3"/>
  <c r="AS6" i="3"/>
  <c r="AW6" i="3"/>
  <c r="AU6" i="3"/>
  <c r="AP6" i="3"/>
  <c r="AT6" i="3"/>
  <c r="AX6" i="3"/>
  <c r="AM6" i="3"/>
  <c r="AQ6" i="3"/>
  <c r="AR6" i="3"/>
  <c r="AV6" i="3"/>
  <c r="AN6" i="3"/>
  <c r="AK10" i="3"/>
  <c r="AJ10" i="3"/>
  <c r="AE10" i="3"/>
  <c r="G62" i="1"/>
  <c r="AN20" i="3"/>
  <c r="AR20" i="3"/>
  <c r="AV20" i="3"/>
  <c r="AO20" i="3"/>
  <c r="AS20" i="3"/>
  <c r="AW20" i="3"/>
  <c r="AT20" i="3"/>
  <c r="AP20" i="3"/>
  <c r="AM20" i="3"/>
  <c r="AU20" i="3"/>
  <c r="AX20" i="3"/>
  <c r="AQ20" i="3"/>
  <c r="G60" i="1"/>
  <c r="AN18" i="3"/>
  <c r="AR18" i="3"/>
  <c r="AV18" i="3"/>
  <c r="AO18" i="3"/>
  <c r="AS18" i="3"/>
  <c r="AW18" i="3"/>
  <c r="AT18" i="3"/>
  <c r="AM18" i="3"/>
  <c r="AU18" i="3"/>
  <c r="AQ18" i="3"/>
  <c r="AX18" i="3"/>
  <c r="AP18" i="3"/>
  <c r="AJ22" i="3"/>
  <c r="AF10" i="3"/>
  <c r="P23" i="3"/>
  <c r="Q23" i="3" s="1"/>
  <c r="R23" i="3" s="1"/>
  <c r="S23" i="3" s="1"/>
  <c r="T23" i="3" s="1"/>
  <c r="U23" i="3" s="1"/>
  <c r="V23" i="3" s="1"/>
  <c r="W23" i="3" s="1"/>
  <c r="X23" i="3" s="1"/>
  <c r="Y23" i="3" s="1"/>
  <c r="Z23" i="3" s="1"/>
  <c r="AG10" i="3"/>
  <c r="AL10" i="3"/>
  <c r="AB10" i="3"/>
  <c r="G48" i="1"/>
  <c r="AM3" i="3"/>
  <c r="AN3" i="3"/>
  <c r="AP3" i="3"/>
  <c r="AT3" i="3"/>
  <c r="AX3" i="3"/>
  <c r="AV3" i="3"/>
  <c r="AQ3" i="3"/>
  <c r="AU3" i="3"/>
  <c r="AR3" i="3"/>
  <c r="AO3" i="3"/>
  <c r="AS3" i="3"/>
  <c r="AW3" i="3"/>
  <c r="G58" i="1"/>
  <c r="AP16" i="3"/>
  <c r="AT16" i="3"/>
  <c r="AX16" i="3"/>
  <c r="AM16" i="3"/>
  <c r="AQ16" i="3"/>
  <c r="AU16" i="3"/>
  <c r="AO16" i="3"/>
  <c r="AW16" i="3"/>
  <c r="AR16" i="3"/>
  <c r="AN16" i="3"/>
  <c r="AS16" i="3"/>
  <c r="AV16" i="3"/>
  <c r="G61" i="1"/>
  <c r="AO19" i="3"/>
  <c r="AS19" i="3"/>
  <c r="AW19" i="3"/>
  <c r="AP19" i="3"/>
  <c r="AT19" i="3"/>
  <c r="AX19" i="3"/>
  <c r="AM19" i="3"/>
  <c r="AU19" i="3"/>
  <c r="AN19" i="3"/>
  <c r="AV19" i="3"/>
  <c r="AQ19" i="3"/>
  <c r="AR19" i="3"/>
  <c r="AE22" i="3"/>
  <c r="AG22" i="3"/>
  <c r="G49" i="1"/>
  <c r="AM4" i="3"/>
  <c r="AQ4" i="3"/>
  <c r="AU4" i="3"/>
  <c r="AS4" i="3"/>
  <c r="AN4" i="3"/>
  <c r="AR4" i="3"/>
  <c r="AV4" i="3"/>
  <c r="AO4" i="3"/>
  <c r="AW4" i="3"/>
  <c r="AT4" i="3"/>
  <c r="AX4" i="3"/>
  <c r="AP4" i="3"/>
  <c r="AI10" i="3"/>
  <c r="G59" i="1"/>
  <c r="AM17" i="3"/>
  <c r="AQ17" i="3"/>
  <c r="AU17" i="3"/>
  <c r="AN17" i="3"/>
  <c r="AR17" i="3"/>
  <c r="AV17" i="3"/>
  <c r="AS17" i="3"/>
  <c r="AT17" i="3"/>
  <c r="AO17" i="3"/>
  <c r="AP17" i="3"/>
  <c r="AW17" i="3"/>
  <c r="AX17" i="3"/>
  <c r="D41" i="1"/>
  <c r="E43" i="1"/>
  <c r="D44" i="1"/>
  <c r="D45" i="1"/>
  <c r="E33" i="1"/>
  <c r="D34" i="1"/>
  <c r="D40" i="1" s="1"/>
  <c r="D35" i="1"/>
  <c r="E25" i="1"/>
  <c r="D27" i="1"/>
  <c r="D26" i="1"/>
  <c r="G24" i="6" l="1"/>
  <c r="F18" i="6"/>
  <c r="N12" i="6"/>
  <c r="N11" i="6"/>
  <c r="N13" i="6" s="1"/>
  <c r="Q7" i="6"/>
  <c r="Q6" i="6"/>
  <c r="M33" i="4"/>
  <c r="M41" i="4" s="1"/>
  <c r="I34" i="4"/>
  <c r="C7" i="5"/>
  <c r="O3" i="5"/>
  <c r="N4" i="5" s="1"/>
  <c r="O5" i="5" s="1"/>
  <c r="O10" i="5" s="1"/>
  <c r="O3" i="8" s="1"/>
  <c r="G34" i="4"/>
  <c r="K34" i="4"/>
  <c r="E28" i="4"/>
  <c r="I27" i="6"/>
  <c r="H32" i="6"/>
  <c r="H7" i="8" s="1"/>
  <c r="H8" i="10"/>
  <c r="W111" i="4"/>
  <c r="C4" i="10"/>
  <c r="W110" i="4"/>
  <c r="W116" i="4"/>
  <c r="W106" i="4"/>
  <c r="U110" i="4"/>
  <c r="V59" i="4"/>
  <c r="Y107" i="4"/>
  <c r="R107" i="4"/>
  <c r="V62" i="4"/>
  <c r="V57" i="4"/>
  <c r="R108" i="4"/>
  <c r="R110" i="4"/>
  <c r="R106" i="4"/>
  <c r="R116" i="4"/>
  <c r="X9" i="2"/>
  <c r="O9" i="2"/>
  <c r="S59" i="4"/>
  <c r="Y110" i="4"/>
  <c r="Y116" i="4"/>
  <c r="Y106" i="4"/>
  <c r="Y108" i="4"/>
  <c r="S9" i="2"/>
  <c r="R9" i="2"/>
  <c r="AL12" i="4"/>
  <c r="AI12" i="4"/>
  <c r="AG12" i="4"/>
  <c r="AD12" i="4"/>
  <c r="AE12" i="4"/>
  <c r="AK12" i="4"/>
  <c r="AJ12" i="4"/>
  <c r="AF12" i="4"/>
  <c r="AA12" i="4"/>
  <c r="AB12" i="4"/>
  <c r="AH12" i="4"/>
  <c r="AC12" i="4"/>
  <c r="Q104" i="4"/>
  <c r="V104" i="4"/>
  <c r="W104" i="4"/>
  <c r="P104" i="4"/>
  <c r="S104" i="4"/>
  <c r="Y104" i="4"/>
  <c r="R104" i="4"/>
  <c r="O104" i="4"/>
  <c r="X104" i="4"/>
  <c r="Z104" i="4"/>
  <c r="U104" i="4"/>
  <c r="T104" i="4"/>
  <c r="L4" i="5"/>
  <c r="M5" i="5" s="1"/>
  <c r="T20" i="4"/>
  <c r="T15" i="4"/>
  <c r="T17" i="4"/>
  <c r="T25" i="4"/>
  <c r="T16" i="4"/>
  <c r="T19" i="4"/>
  <c r="T14" i="4"/>
  <c r="V16" i="4"/>
  <c r="V17" i="4"/>
  <c r="V15" i="4"/>
  <c r="V25" i="4"/>
  <c r="V19" i="4"/>
  <c r="V20" i="4"/>
  <c r="V14" i="4"/>
  <c r="K8" i="2"/>
  <c r="K10" i="2" s="1"/>
  <c r="K2" i="8" s="1"/>
  <c r="G8" i="2"/>
  <c r="G10" i="2" s="1"/>
  <c r="G2" i="8" s="1"/>
  <c r="V8" i="2"/>
  <c r="V10" i="2" s="1"/>
  <c r="V2" i="8" s="1"/>
  <c r="K14" i="1"/>
  <c r="K13" i="1" s="1"/>
  <c r="AD3" i="2"/>
  <c r="AD4" i="2" s="1"/>
  <c r="AH3" i="2"/>
  <c r="AH4" i="2" s="1"/>
  <c r="AL3" i="2"/>
  <c r="AL4" i="2" s="1"/>
  <c r="AA3" i="2"/>
  <c r="AA4" i="2" s="1"/>
  <c r="AE3" i="2"/>
  <c r="AE4" i="2" s="1"/>
  <c r="AI3" i="2"/>
  <c r="AI4" i="2" s="1"/>
  <c r="AF3" i="2"/>
  <c r="AF4" i="2" s="1"/>
  <c r="AG3" i="2"/>
  <c r="AG4" i="2" s="1"/>
  <c r="AB3" i="2"/>
  <c r="AB4" i="2" s="1"/>
  <c r="AJ3" i="2"/>
  <c r="AJ4" i="2" s="1"/>
  <c r="AC3" i="2"/>
  <c r="AC4" i="2" s="1"/>
  <c r="AK3" i="2"/>
  <c r="AK4" i="2" s="1"/>
  <c r="R55" i="4"/>
  <c r="V55" i="4"/>
  <c r="S55" i="4"/>
  <c r="P55" i="4"/>
  <c r="W55" i="4"/>
  <c r="Z55" i="4"/>
  <c r="X55" i="4"/>
  <c r="Q55" i="4"/>
  <c r="T55" i="4"/>
  <c r="U55" i="4"/>
  <c r="Y55" i="4"/>
  <c r="O55" i="4"/>
  <c r="U107" i="4"/>
  <c r="I8" i="2"/>
  <c r="I10" i="2" s="1"/>
  <c r="I2" i="8" s="1"/>
  <c r="Y7" i="5"/>
  <c r="Y4" i="10" s="1"/>
  <c r="Z8" i="5"/>
  <c r="Z9" i="5" s="1"/>
  <c r="Q89" i="4"/>
  <c r="Q90" i="4"/>
  <c r="Q87" i="4"/>
  <c r="Q85" i="4"/>
  <c r="Q86" i="4"/>
  <c r="Q95" i="4"/>
  <c r="Y89" i="4"/>
  <c r="Y90" i="4"/>
  <c r="Y95" i="4"/>
  <c r="Y86" i="4"/>
  <c r="Y85" i="4"/>
  <c r="Y87" i="4"/>
  <c r="U15" i="4"/>
  <c r="U25" i="4"/>
  <c r="U16" i="4"/>
  <c r="U20" i="4"/>
  <c r="U19" i="4"/>
  <c r="U17" i="4"/>
  <c r="U18" i="4" s="1"/>
  <c r="U14" i="4"/>
  <c r="U58" i="4"/>
  <c r="U57" i="4"/>
  <c r="U67" i="4"/>
  <c r="U59" i="4"/>
  <c r="U60" i="4" s="1"/>
  <c r="U61" i="4"/>
  <c r="U62" i="4"/>
  <c r="U8" i="2"/>
  <c r="U10" i="2" s="1"/>
  <c r="U2" i="8" s="1"/>
  <c r="F4" i="5"/>
  <c r="P8" i="2"/>
  <c r="P10" i="2" s="1"/>
  <c r="P2" i="8" s="1"/>
  <c r="Q13" i="4"/>
  <c r="P13" i="4"/>
  <c r="S13" i="4"/>
  <c r="U13" i="4"/>
  <c r="V13" i="4"/>
  <c r="O13" i="4"/>
  <c r="Y13" i="4"/>
  <c r="X13" i="4"/>
  <c r="T13" i="4"/>
  <c r="R13" i="4"/>
  <c r="W13" i="4"/>
  <c r="Z13" i="4"/>
  <c r="AL54" i="4"/>
  <c r="AH54" i="4"/>
  <c r="AG54" i="4"/>
  <c r="AJ54" i="4"/>
  <c r="AI54" i="4"/>
  <c r="AD54" i="4"/>
  <c r="AC54" i="4"/>
  <c r="AE54" i="4"/>
  <c r="AF54" i="4"/>
  <c r="AK54" i="4"/>
  <c r="AB54" i="4"/>
  <c r="AA54" i="4"/>
  <c r="V61" i="4"/>
  <c r="V58" i="4"/>
  <c r="S67" i="4"/>
  <c r="S61" i="4"/>
  <c r="W107" i="4"/>
  <c r="U111" i="4"/>
  <c r="U116" i="4"/>
  <c r="T8" i="2"/>
  <c r="T10" i="2" s="1"/>
  <c r="T2" i="8" s="1"/>
  <c r="H4" i="5"/>
  <c r="H7" i="5" s="1"/>
  <c r="V90" i="4"/>
  <c r="V86" i="4"/>
  <c r="V85" i="4"/>
  <c r="V87" i="4"/>
  <c r="V89" i="4"/>
  <c r="V95" i="4"/>
  <c r="S90" i="4"/>
  <c r="S89" i="4"/>
  <c r="S86" i="4"/>
  <c r="S87" i="4"/>
  <c r="S95" i="4"/>
  <c r="S85" i="4"/>
  <c r="X95" i="4"/>
  <c r="X87" i="4"/>
  <c r="X85" i="4"/>
  <c r="X86" i="4"/>
  <c r="X90" i="4"/>
  <c r="X89" i="4"/>
  <c r="R16" i="4"/>
  <c r="R17" i="4"/>
  <c r="R15" i="4"/>
  <c r="R25" i="4"/>
  <c r="R20" i="4"/>
  <c r="R19" i="4"/>
  <c r="R14" i="4"/>
  <c r="Y15" i="4"/>
  <c r="Y19" i="4"/>
  <c r="Y16" i="4"/>
  <c r="Y20" i="4"/>
  <c r="Y17" i="4"/>
  <c r="Y25" i="4"/>
  <c r="Y14" i="4"/>
  <c r="Z15" i="4"/>
  <c r="Z16" i="4"/>
  <c r="Z17" i="4"/>
  <c r="Z19" i="4"/>
  <c r="Z20" i="4"/>
  <c r="Z25" i="4"/>
  <c r="Z14" i="4"/>
  <c r="W8" i="2"/>
  <c r="W10" i="2" s="1"/>
  <c r="W2" i="8" s="1"/>
  <c r="G4" i="5"/>
  <c r="X7" i="5"/>
  <c r="X4" i="10" s="1"/>
  <c r="X10" i="5"/>
  <c r="X3" i="8" s="1"/>
  <c r="X67" i="4"/>
  <c r="X61" i="4"/>
  <c r="X62" i="4"/>
  <c r="X59" i="4"/>
  <c r="X58" i="4"/>
  <c r="X57" i="4"/>
  <c r="W57" i="4"/>
  <c r="W61" i="4"/>
  <c r="W58" i="4"/>
  <c r="W62" i="4"/>
  <c r="W67" i="4"/>
  <c r="W59" i="4"/>
  <c r="Q67" i="4"/>
  <c r="Q61" i="4"/>
  <c r="Q57" i="4"/>
  <c r="Q62" i="4"/>
  <c r="Q59" i="4"/>
  <c r="Q58" i="4"/>
  <c r="F10" i="2"/>
  <c r="F2" i="8" s="1"/>
  <c r="D8" i="2"/>
  <c r="D10" i="2" s="1"/>
  <c r="D2" i="8" s="1"/>
  <c r="T7" i="5"/>
  <c r="T4" i="10" s="1"/>
  <c r="T10" i="5"/>
  <c r="T3" i="8" s="1"/>
  <c r="I4" i="5"/>
  <c r="I7" i="5" s="1"/>
  <c r="Q7" i="5"/>
  <c r="Q4" i="10" s="1"/>
  <c r="R8" i="5"/>
  <c r="R9" i="5" s="1"/>
  <c r="Q10" i="5"/>
  <c r="Q3" i="8" s="1"/>
  <c r="N8" i="2"/>
  <c r="N10" i="2" s="1"/>
  <c r="N2" i="8" s="1"/>
  <c r="Y83" i="4"/>
  <c r="U83" i="4"/>
  <c r="T83" i="4"/>
  <c r="W83" i="4"/>
  <c r="P83" i="4"/>
  <c r="S83" i="4"/>
  <c r="V83" i="4"/>
  <c r="O83" i="4"/>
  <c r="X83" i="4"/>
  <c r="R83" i="4"/>
  <c r="Z83" i="4"/>
  <c r="Q83" i="4"/>
  <c r="W85" i="4"/>
  <c r="W86" i="4"/>
  <c r="W90" i="4"/>
  <c r="W95" i="4"/>
  <c r="W89" i="4"/>
  <c r="W87" i="4"/>
  <c r="Q25" i="4"/>
  <c r="Q19" i="4"/>
  <c r="Q17" i="4"/>
  <c r="Q15" i="4"/>
  <c r="Q20" i="4"/>
  <c r="Q16" i="4"/>
  <c r="Q14" i="4"/>
  <c r="R10" i="5"/>
  <c r="R3" i="8" s="1"/>
  <c r="R7" i="5"/>
  <c r="R4" i="10" s="1"/>
  <c r="R59" i="4"/>
  <c r="R58" i="4"/>
  <c r="R62" i="4"/>
  <c r="R67" i="4"/>
  <c r="R61" i="4"/>
  <c r="R57" i="4"/>
  <c r="Z8" i="2"/>
  <c r="Z10" i="2" s="1"/>
  <c r="Z2" i="8" s="1"/>
  <c r="Q8" i="2"/>
  <c r="Q10" i="2" s="1"/>
  <c r="Q2" i="8" s="1"/>
  <c r="K4" i="5"/>
  <c r="D4" i="5"/>
  <c r="F43" i="1"/>
  <c r="AH103" i="4"/>
  <c r="AL103" i="4"/>
  <c r="AJ103" i="4"/>
  <c r="AE103" i="4"/>
  <c r="AE110" i="4" s="1"/>
  <c r="AF103" i="4"/>
  <c r="AC103" i="4"/>
  <c r="AA103" i="4"/>
  <c r="AK103" i="4"/>
  <c r="AK108" i="4" s="1"/>
  <c r="AI103" i="4"/>
  <c r="AI111" i="4" s="1"/>
  <c r="AB103" i="4"/>
  <c r="AG103" i="4"/>
  <c r="AD103" i="4"/>
  <c r="S58" i="4"/>
  <c r="F31" i="1"/>
  <c r="G29" i="1"/>
  <c r="S7" i="5"/>
  <c r="S4" i="10" s="1"/>
  <c r="T8" i="5"/>
  <c r="T9" i="5" s="1"/>
  <c r="U85" i="4"/>
  <c r="U86" i="4"/>
  <c r="U89" i="4"/>
  <c r="U87" i="4"/>
  <c r="U88" i="4" s="1"/>
  <c r="U90" i="4"/>
  <c r="U95" i="4"/>
  <c r="W16" i="4"/>
  <c r="W17" i="4"/>
  <c r="W15" i="4"/>
  <c r="W19" i="4"/>
  <c r="W25" i="4"/>
  <c r="W20" i="4"/>
  <c r="W14" i="4"/>
  <c r="S15" i="4"/>
  <c r="S17" i="4"/>
  <c r="S16" i="4"/>
  <c r="S25" i="4"/>
  <c r="S19" i="4"/>
  <c r="S20" i="4"/>
  <c r="S14" i="4"/>
  <c r="J4" i="5"/>
  <c r="AY5" i="2"/>
  <c r="BC5" i="2"/>
  <c r="BG5" i="2"/>
  <c r="BE5" i="2"/>
  <c r="BI5" i="2"/>
  <c r="AZ5" i="2"/>
  <c r="BD5" i="2"/>
  <c r="BH5" i="2"/>
  <c r="BA5" i="2"/>
  <c r="BB5" i="2"/>
  <c r="BF5" i="2"/>
  <c r="BJ5" i="2"/>
  <c r="V8" i="5"/>
  <c r="V9" i="5" s="1"/>
  <c r="U7" i="5"/>
  <c r="U4" i="10" s="1"/>
  <c r="W10" i="5"/>
  <c r="W3" i="8" s="1"/>
  <c r="W7" i="5"/>
  <c r="W4" i="10" s="1"/>
  <c r="X8" i="5"/>
  <c r="X9" i="5" s="1"/>
  <c r="J8" i="2"/>
  <c r="J10" i="2" s="1"/>
  <c r="J2" i="8" s="1"/>
  <c r="E8" i="2"/>
  <c r="E10" i="2" s="1"/>
  <c r="E2" i="8" s="1"/>
  <c r="F39" i="1"/>
  <c r="F40" i="1" s="1"/>
  <c r="AL82" i="4"/>
  <c r="AH82" i="4"/>
  <c r="AK82" i="4"/>
  <c r="AJ82" i="4"/>
  <c r="AI82" i="4"/>
  <c r="AG82" i="4"/>
  <c r="AE82" i="4"/>
  <c r="AF82" i="4"/>
  <c r="AF90" i="4" s="1"/>
  <c r="AC82" i="4"/>
  <c r="AA82" i="4"/>
  <c r="AD82" i="4"/>
  <c r="AB82" i="4"/>
  <c r="S57" i="4"/>
  <c r="U106" i="4"/>
  <c r="C10" i="2"/>
  <c r="C7" i="2"/>
  <c r="M8" i="2"/>
  <c r="M10" i="2" s="1"/>
  <c r="M2" i="8" s="1"/>
  <c r="P8" i="5"/>
  <c r="P9" i="5" s="1"/>
  <c r="O7" i="5"/>
  <c r="O4" i="10" s="1"/>
  <c r="P89" i="4"/>
  <c r="P85" i="4"/>
  <c r="P86" i="4"/>
  <c r="P90" i="4"/>
  <c r="P87" i="4"/>
  <c r="P95" i="4"/>
  <c r="R89" i="4"/>
  <c r="R90" i="4"/>
  <c r="R85" i="4"/>
  <c r="R86" i="4"/>
  <c r="R95" i="4"/>
  <c r="R87" i="4"/>
  <c r="P20" i="4"/>
  <c r="P19" i="4"/>
  <c r="P17" i="4"/>
  <c r="P15" i="4"/>
  <c r="P16" i="4"/>
  <c r="P25" i="4"/>
  <c r="P14" i="4"/>
  <c r="X20" i="4"/>
  <c r="X16" i="4"/>
  <c r="X15" i="4"/>
  <c r="X19" i="4"/>
  <c r="X17" i="4"/>
  <c r="X25" i="4"/>
  <c r="X14" i="4"/>
  <c r="O16" i="4"/>
  <c r="O17" i="4"/>
  <c r="O18" i="4" s="1"/>
  <c r="O15" i="4"/>
  <c r="O19" i="4"/>
  <c r="O20" i="4"/>
  <c r="O25" i="4"/>
  <c r="O26" i="4" s="1"/>
  <c r="O14" i="4"/>
  <c r="Y8" i="2"/>
  <c r="Y10" i="2" s="1"/>
  <c r="Y2" i="8" s="1"/>
  <c r="S5" i="5"/>
  <c r="S10" i="5" s="1"/>
  <c r="S3" i="8" s="1"/>
  <c r="H8" i="2"/>
  <c r="H10" i="2" s="1"/>
  <c r="H2" i="8" s="1"/>
  <c r="Y5" i="5"/>
  <c r="Y10" i="5" s="1"/>
  <c r="Y3" i="8" s="1"/>
  <c r="Y58" i="4"/>
  <c r="Y61" i="4"/>
  <c r="Y62" i="4"/>
  <c r="Y67" i="4"/>
  <c r="Y57" i="4"/>
  <c r="Y59" i="4"/>
  <c r="E4" i="5"/>
  <c r="F5" i="5" s="1"/>
  <c r="N7" i="5"/>
  <c r="N4" i="10" s="1"/>
  <c r="U5" i="5"/>
  <c r="U8" i="5" s="1"/>
  <c r="U9" i="5" s="1"/>
  <c r="L8" i="2"/>
  <c r="L10" i="2" s="1"/>
  <c r="L2" i="8" s="1"/>
  <c r="Q8" i="5"/>
  <c r="Q9" i="5" s="1"/>
  <c r="P10" i="5"/>
  <c r="P3" i="8" s="1"/>
  <c r="P7" i="5"/>
  <c r="P4" i="10" s="1"/>
  <c r="M4" i="5"/>
  <c r="N5" i="5" s="1"/>
  <c r="V7" i="5"/>
  <c r="V4" i="10" s="1"/>
  <c r="V10" i="5"/>
  <c r="V3" i="8" s="1"/>
  <c r="W8" i="5"/>
  <c r="W9" i="5" s="1"/>
  <c r="J35" i="4"/>
  <c r="J40" i="4"/>
  <c r="J41" i="4"/>
  <c r="J38" i="4"/>
  <c r="J36" i="4"/>
  <c r="J46" i="4"/>
  <c r="J37" i="4"/>
  <c r="V84" i="4"/>
  <c r="R84" i="4"/>
  <c r="Q84" i="4"/>
  <c r="Y84" i="4"/>
  <c r="X84" i="4"/>
  <c r="P84" i="4"/>
  <c r="U84" i="4"/>
  <c r="Z84" i="4"/>
  <c r="O84" i="4"/>
  <c r="T84" i="4"/>
  <c r="W84" i="4"/>
  <c r="S84" i="4"/>
  <c r="V105" i="4"/>
  <c r="U105" i="4"/>
  <c r="Q105" i="4"/>
  <c r="P105" i="4"/>
  <c r="T105" i="4"/>
  <c r="R105" i="4"/>
  <c r="Z105" i="4"/>
  <c r="X105" i="4"/>
  <c r="W105" i="4"/>
  <c r="Y105" i="4"/>
  <c r="O105" i="4"/>
  <c r="S105" i="4"/>
  <c r="E33" i="4"/>
  <c r="E34" i="4"/>
  <c r="F34" i="4"/>
  <c r="F33" i="4"/>
  <c r="L35" i="4"/>
  <c r="L36" i="4"/>
  <c r="L40" i="4"/>
  <c r="L38" i="4"/>
  <c r="L41" i="4"/>
  <c r="L46" i="4"/>
  <c r="L37" i="4"/>
  <c r="G35" i="4"/>
  <c r="G38" i="4"/>
  <c r="G39" i="4" s="1"/>
  <c r="G37" i="4"/>
  <c r="G46" i="4"/>
  <c r="G40" i="4"/>
  <c r="G41" i="4"/>
  <c r="G36" i="4"/>
  <c r="K35" i="4"/>
  <c r="K37" i="4"/>
  <c r="K41" i="4"/>
  <c r="K46" i="4"/>
  <c r="K38" i="4"/>
  <c r="K36" i="4"/>
  <c r="K40" i="4"/>
  <c r="V56" i="4"/>
  <c r="R56" i="4"/>
  <c r="Y56" i="4"/>
  <c r="Z56" i="4"/>
  <c r="Q56" i="4"/>
  <c r="X56" i="4"/>
  <c r="T56" i="4"/>
  <c r="P56" i="4"/>
  <c r="U56" i="4"/>
  <c r="W56" i="4"/>
  <c r="O56" i="4"/>
  <c r="S56" i="4"/>
  <c r="AB23" i="3"/>
  <c r="AC23" i="3" s="1"/>
  <c r="AD23" i="3" s="1"/>
  <c r="AE23" i="3" s="1"/>
  <c r="AF23" i="3" s="1"/>
  <c r="AG23" i="3" s="1"/>
  <c r="AH23" i="3" s="1"/>
  <c r="AI23" i="3" s="1"/>
  <c r="AJ23" i="3" s="1"/>
  <c r="AK23" i="3" s="1"/>
  <c r="M35" i="4"/>
  <c r="H35" i="4"/>
  <c r="H46" i="4"/>
  <c r="H38" i="4"/>
  <c r="H37" i="4"/>
  <c r="H36" i="4"/>
  <c r="H40" i="4"/>
  <c r="H41" i="4"/>
  <c r="F28" i="4"/>
  <c r="I35" i="4"/>
  <c r="I37" i="4"/>
  <c r="I40" i="4"/>
  <c r="I46" i="4"/>
  <c r="I38" i="4"/>
  <c r="I39" i="4" s="1"/>
  <c r="I41" i="4"/>
  <c r="I36" i="4"/>
  <c r="C33" i="4"/>
  <c r="C36" i="4" s="1"/>
  <c r="C34" i="4"/>
  <c r="D33" i="4"/>
  <c r="D34" i="4"/>
  <c r="N35" i="4"/>
  <c r="N41" i="4"/>
  <c r="N38" i="4"/>
  <c r="N36" i="4"/>
  <c r="N46" i="4"/>
  <c r="N40" i="4"/>
  <c r="N37" i="4"/>
  <c r="E98" i="4"/>
  <c r="G121" i="4"/>
  <c r="G125" i="4" s="1"/>
  <c r="G4" i="8" s="1"/>
  <c r="J121" i="4"/>
  <c r="J125" i="4" s="1"/>
  <c r="J4" i="8" s="1"/>
  <c r="E94" i="4"/>
  <c r="D99" i="4"/>
  <c r="T90" i="4"/>
  <c r="T85" i="4"/>
  <c r="T87" i="4"/>
  <c r="T89" i="4"/>
  <c r="T86" i="4"/>
  <c r="T95" i="4"/>
  <c r="L108" i="4"/>
  <c r="L111" i="4"/>
  <c r="L106" i="4"/>
  <c r="L110" i="4"/>
  <c r="L116" i="4"/>
  <c r="L107" i="4"/>
  <c r="I116" i="4"/>
  <c r="I107" i="4"/>
  <c r="I110" i="4"/>
  <c r="I106" i="4"/>
  <c r="I111" i="4"/>
  <c r="I108" i="4"/>
  <c r="I109" i="4" s="1"/>
  <c r="J109" i="4" s="1"/>
  <c r="F93" i="4"/>
  <c r="F97" i="4" s="1"/>
  <c r="G91" i="4"/>
  <c r="D65" i="4"/>
  <c r="E63" i="4"/>
  <c r="D72" i="4"/>
  <c r="K23" i="4"/>
  <c r="K27" i="4" s="1"/>
  <c r="L21" i="4"/>
  <c r="J24" i="4"/>
  <c r="AB11" i="3"/>
  <c r="AC11" i="3" s="1"/>
  <c r="AD11" i="3" s="1"/>
  <c r="AE11" i="3" s="1"/>
  <c r="AF11" i="3" s="1"/>
  <c r="AG11" i="3" s="1"/>
  <c r="AH11" i="3" s="1"/>
  <c r="AI11" i="3" s="1"/>
  <c r="AJ11" i="3" s="1"/>
  <c r="AK11" i="3" s="1"/>
  <c r="AL11" i="3" s="1"/>
  <c r="AO10" i="3"/>
  <c r="AV10" i="3"/>
  <c r="AR10" i="3"/>
  <c r="BA19" i="3"/>
  <c r="BB19" i="3"/>
  <c r="BC19" i="3"/>
  <c r="BG19" i="3"/>
  <c r="BD19" i="3"/>
  <c r="BH19" i="3"/>
  <c r="AY19" i="3"/>
  <c r="BI19" i="3"/>
  <c r="AZ19" i="3"/>
  <c r="BJ19" i="3"/>
  <c r="BE19" i="3"/>
  <c r="BF19" i="3"/>
  <c r="AN10" i="3"/>
  <c r="AZ20" i="3"/>
  <c r="BD20" i="3"/>
  <c r="BH20" i="3"/>
  <c r="BA20" i="3"/>
  <c r="BE20" i="3"/>
  <c r="BI20" i="3"/>
  <c r="BB20" i="3"/>
  <c r="BJ20" i="3"/>
  <c r="BC20" i="3"/>
  <c r="BF20" i="3"/>
  <c r="AY20" i="3"/>
  <c r="BG20" i="3"/>
  <c r="BA6" i="3"/>
  <c r="BE6" i="3"/>
  <c r="BI6" i="3"/>
  <c r="AY6" i="3"/>
  <c r="BB6" i="3"/>
  <c r="BF6" i="3"/>
  <c r="BJ6" i="3"/>
  <c r="BC6" i="3"/>
  <c r="BG6" i="3"/>
  <c r="AZ6" i="3"/>
  <c r="BH6" i="3"/>
  <c r="BD6" i="3"/>
  <c r="AX22" i="3"/>
  <c r="AT22" i="3"/>
  <c r="AV22" i="3"/>
  <c r="AY4" i="3"/>
  <c r="BC4" i="3"/>
  <c r="BG4" i="3"/>
  <c r="BA4" i="3"/>
  <c r="BE4" i="3"/>
  <c r="AZ4" i="3"/>
  <c r="BD4" i="3"/>
  <c r="BH4" i="3"/>
  <c r="BI4" i="3"/>
  <c r="BJ4" i="3"/>
  <c r="BB4" i="3"/>
  <c r="BF4" i="3"/>
  <c r="BB16" i="3"/>
  <c r="BF16" i="3"/>
  <c r="BJ16" i="3"/>
  <c r="AY16" i="3"/>
  <c r="BC16" i="3"/>
  <c r="BG16" i="3"/>
  <c r="BE16" i="3"/>
  <c r="AZ16" i="3"/>
  <c r="BH16" i="3"/>
  <c r="BA16" i="3"/>
  <c r="BD16" i="3"/>
  <c r="BI16" i="3"/>
  <c r="AX10" i="3"/>
  <c r="AM10" i="3"/>
  <c r="AZ5" i="3"/>
  <c r="BD5" i="3"/>
  <c r="BH5" i="3"/>
  <c r="BF5" i="3"/>
  <c r="BA5" i="3"/>
  <c r="BE5" i="3"/>
  <c r="BI5" i="3"/>
  <c r="BB5" i="3"/>
  <c r="BJ5" i="3"/>
  <c r="AY5" i="3"/>
  <c r="BC5" i="3"/>
  <c r="BG5" i="3"/>
  <c r="AQ22" i="3"/>
  <c r="AW22" i="3"/>
  <c r="AR22" i="3"/>
  <c r="AW10" i="3"/>
  <c r="AU10" i="3"/>
  <c r="AT10" i="3"/>
  <c r="BB3" i="3"/>
  <c r="BF3" i="3"/>
  <c r="BJ3" i="3"/>
  <c r="BD3" i="3"/>
  <c r="AY3" i="3"/>
  <c r="BC3" i="3"/>
  <c r="BG3" i="3"/>
  <c r="AZ3" i="3"/>
  <c r="BH3" i="3"/>
  <c r="BE3" i="3"/>
  <c r="BI3" i="3"/>
  <c r="BA3" i="3"/>
  <c r="BB7" i="3"/>
  <c r="BF7" i="3"/>
  <c r="BJ7" i="3"/>
  <c r="AY7" i="3"/>
  <c r="BC7" i="3"/>
  <c r="BG7" i="3"/>
  <c r="BE7" i="3"/>
  <c r="BA7" i="3"/>
  <c r="BD7" i="3"/>
  <c r="AZ7" i="3"/>
  <c r="BH7" i="3"/>
  <c r="BI7" i="3"/>
  <c r="AU22" i="3"/>
  <c r="AS22" i="3"/>
  <c r="AN22" i="3"/>
  <c r="AY8" i="3"/>
  <c r="BC8" i="3"/>
  <c r="BG8" i="3"/>
  <c r="AZ8" i="3"/>
  <c r="BD8" i="3"/>
  <c r="BH8" i="3"/>
  <c r="BA8" i="3"/>
  <c r="BI8" i="3"/>
  <c r="BB8" i="3"/>
  <c r="BJ8" i="3"/>
  <c r="BE8" i="3"/>
  <c r="BF8" i="3"/>
  <c r="AY17" i="3"/>
  <c r="BC17" i="3"/>
  <c r="BG17" i="3"/>
  <c r="AZ17" i="3"/>
  <c r="BD17" i="3"/>
  <c r="BH17" i="3"/>
  <c r="BA17" i="3"/>
  <c r="BI17" i="3"/>
  <c r="BB17" i="3"/>
  <c r="BJ17" i="3"/>
  <c r="BE17" i="3"/>
  <c r="BF17" i="3"/>
  <c r="AS10" i="3"/>
  <c r="AQ10" i="3"/>
  <c r="AP10" i="3"/>
  <c r="AZ18" i="3"/>
  <c r="BD18" i="3"/>
  <c r="BH18" i="3"/>
  <c r="BA18" i="3"/>
  <c r="BE18" i="3"/>
  <c r="BI18" i="3"/>
  <c r="BB18" i="3"/>
  <c r="BJ18" i="3"/>
  <c r="BC18" i="3"/>
  <c r="BG18" i="3"/>
  <c r="AY18" i="3"/>
  <c r="BF18" i="3"/>
  <c r="AP22" i="3"/>
  <c r="AM22" i="3"/>
  <c r="AO22" i="3"/>
  <c r="AZ14" i="3"/>
  <c r="BD14" i="3"/>
  <c r="BH14" i="3"/>
  <c r="BA14" i="3"/>
  <c r="BE14" i="3"/>
  <c r="BI14" i="3"/>
  <c r="BB14" i="3"/>
  <c r="BJ14" i="3"/>
  <c r="BC14" i="3"/>
  <c r="BG14" i="3"/>
  <c r="AY14" i="3"/>
  <c r="BF14" i="3"/>
  <c r="BA15" i="3"/>
  <c r="BE15" i="3"/>
  <c r="BI15" i="3"/>
  <c r="BB15" i="3"/>
  <c r="BF15" i="3"/>
  <c r="BJ15" i="3"/>
  <c r="BC15" i="3"/>
  <c r="BD15" i="3"/>
  <c r="AY15" i="3"/>
  <c r="AZ15" i="3"/>
  <c r="BG15" i="3"/>
  <c r="BH15" i="3"/>
  <c r="E44" i="1"/>
  <c r="E41" i="1"/>
  <c r="E45" i="1"/>
  <c r="E26" i="1"/>
  <c r="F25" i="1"/>
  <c r="E27" i="1"/>
  <c r="E34" i="1"/>
  <c r="F33" i="1"/>
  <c r="E35" i="1"/>
  <c r="F14" i="1"/>
  <c r="G14" i="1"/>
  <c r="M38" i="4" l="1"/>
  <c r="M40" i="4"/>
  <c r="M37" i="4"/>
  <c r="M46" i="4"/>
  <c r="M36" i="4"/>
  <c r="G17" i="6"/>
  <c r="G19" i="6" s="1"/>
  <c r="G29" i="6" s="1"/>
  <c r="G6" i="9" s="1"/>
  <c r="F28" i="6"/>
  <c r="F9" i="10" s="1"/>
  <c r="F10" i="10" s="1"/>
  <c r="F12" i="10" s="1"/>
  <c r="O11" i="6"/>
  <c r="O13" i="6" s="1"/>
  <c r="R5" i="6"/>
  <c r="R7" i="6" s="1"/>
  <c r="H23" i="6"/>
  <c r="H25" i="6" s="1"/>
  <c r="H5" i="5"/>
  <c r="G7" i="5"/>
  <c r="G4" i="10" s="1"/>
  <c r="K5" i="5"/>
  <c r="J7" i="5"/>
  <c r="G5" i="5"/>
  <c r="F7" i="5"/>
  <c r="F10" i="5"/>
  <c r="AL13" i="2"/>
  <c r="AL14" i="2" s="1"/>
  <c r="N10" i="5"/>
  <c r="O8" i="5"/>
  <c r="O9" i="5" s="1"/>
  <c r="C9" i="5"/>
  <c r="C3" i="9" s="1"/>
  <c r="J27" i="6"/>
  <c r="I32" i="6"/>
  <c r="I7" i="8" s="1"/>
  <c r="I8" i="10"/>
  <c r="AI107" i="4"/>
  <c r="C11" i="2"/>
  <c r="D11" i="2" s="1"/>
  <c r="E11" i="2" s="1"/>
  <c r="D7" i="2"/>
  <c r="C2" i="9"/>
  <c r="C2" i="8"/>
  <c r="AI108" i="4"/>
  <c r="AI106" i="4"/>
  <c r="AI116" i="4"/>
  <c r="V60" i="4"/>
  <c r="W60" i="4" s="1"/>
  <c r="X60" i="4" s="1"/>
  <c r="Y60" i="4" s="1"/>
  <c r="AI110" i="4"/>
  <c r="P26" i="4"/>
  <c r="Q26" i="4" s="1"/>
  <c r="R26" i="4" s="1"/>
  <c r="S26" i="4" s="1"/>
  <c r="T26" i="4" s="1"/>
  <c r="U26" i="4" s="1"/>
  <c r="V26" i="4" s="1"/>
  <c r="W26" i="4" s="1"/>
  <c r="X26" i="4" s="1"/>
  <c r="Y26" i="4" s="1"/>
  <c r="AE108" i="4"/>
  <c r="AF87" i="4"/>
  <c r="AK110" i="4"/>
  <c r="K9" i="2"/>
  <c r="AK116" i="4"/>
  <c r="X72" i="4"/>
  <c r="AF86" i="4"/>
  <c r="AE116" i="4"/>
  <c r="U10" i="5"/>
  <c r="U3" i="8" s="1"/>
  <c r="Y121" i="4"/>
  <c r="Y9" i="2"/>
  <c r="P21" i="4"/>
  <c r="Q21" i="4" s="1"/>
  <c r="V18" i="4"/>
  <c r="W18" i="4" s="1"/>
  <c r="X18" i="4" s="1"/>
  <c r="Y18" i="4" s="1"/>
  <c r="W72" i="4"/>
  <c r="R72" i="4"/>
  <c r="G9" i="2"/>
  <c r="S72" i="4"/>
  <c r="W121" i="4"/>
  <c r="S8" i="5"/>
  <c r="S9" i="5" s="1"/>
  <c r="M9" i="2"/>
  <c r="I9" i="2"/>
  <c r="Q100" i="4"/>
  <c r="F9" i="2"/>
  <c r="W9" i="2"/>
  <c r="R30" i="4"/>
  <c r="R121" i="4"/>
  <c r="X100" i="4"/>
  <c r="V100" i="4"/>
  <c r="L9" i="2"/>
  <c r="P18" i="4"/>
  <c r="Q18" i="4" s="1"/>
  <c r="R18" i="4" s="1"/>
  <c r="S18" i="4" s="1"/>
  <c r="J9" i="2"/>
  <c r="Q9" i="2"/>
  <c r="Q30" i="4"/>
  <c r="D9" i="2"/>
  <c r="P9" i="2"/>
  <c r="U9" i="2"/>
  <c r="AC13" i="4"/>
  <c r="AJ13" i="4"/>
  <c r="AL13" i="4"/>
  <c r="AI13" i="4"/>
  <c r="AB13" i="4"/>
  <c r="AE13" i="4"/>
  <c r="AG13" i="4"/>
  <c r="AK13" i="4"/>
  <c r="AD13" i="4"/>
  <c r="AF13" i="4"/>
  <c r="AH13" i="4"/>
  <c r="AA13" i="4"/>
  <c r="AA83" i="4"/>
  <c r="AC83" i="4"/>
  <c r="AB83" i="4"/>
  <c r="AG83" i="4"/>
  <c r="AL83" i="4"/>
  <c r="AH83" i="4"/>
  <c r="AK83" i="4"/>
  <c r="AD83" i="4"/>
  <c r="AJ83" i="4"/>
  <c r="AF83" i="4"/>
  <c r="AI83" i="4"/>
  <c r="AE83" i="4"/>
  <c r="C10" i="5"/>
  <c r="AI86" i="4"/>
  <c r="AI87" i="4"/>
  <c r="AI95" i="4"/>
  <c r="AI89" i="4"/>
  <c r="AI85" i="4"/>
  <c r="AI90" i="4"/>
  <c r="K10" i="5"/>
  <c r="K7" i="5"/>
  <c r="K4" i="10" s="1"/>
  <c r="I4" i="10"/>
  <c r="AG17" i="4"/>
  <c r="AG18" i="4" s="1"/>
  <c r="AG16" i="4"/>
  <c r="AG15" i="4"/>
  <c r="AG25" i="4"/>
  <c r="AG19" i="4"/>
  <c r="AG20" i="4"/>
  <c r="AG14" i="4"/>
  <c r="Y100" i="4"/>
  <c r="M7" i="5"/>
  <c r="M4" i="10" s="1"/>
  <c r="N8" i="5"/>
  <c r="N9" i="5" s="1"/>
  <c r="M10" i="5"/>
  <c r="X30" i="4"/>
  <c r="AB95" i="4"/>
  <c r="AB89" i="4"/>
  <c r="AB85" i="4"/>
  <c r="AB87" i="4"/>
  <c r="AB90" i="4"/>
  <c r="AB86" i="4"/>
  <c r="AJ89" i="4"/>
  <c r="AJ95" i="4"/>
  <c r="AJ90" i="4"/>
  <c r="AJ86" i="4"/>
  <c r="AJ87" i="4"/>
  <c r="AJ85" i="4"/>
  <c r="AG111" i="4"/>
  <c r="AG108" i="4"/>
  <c r="AG109" i="4" s="1"/>
  <c r="AG110" i="4"/>
  <c r="AG106" i="4"/>
  <c r="AG107" i="4"/>
  <c r="AG116" i="4"/>
  <c r="D7" i="5"/>
  <c r="D4" i="10" s="1"/>
  <c r="H4" i="10"/>
  <c r="H10" i="5"/>
  <c r="AG61" i="4"/>
  <c r="AG58" i="4"/>
  <c r="AG57" i="4"/>
  <c r="AG59" i="4"/>
  <c r="AG60" i="4" s="1"/>
  <c r="AG62" i="4"/>
  <c r="AG67" i="4"/>
  <c r="F4" i="10"/>
  <c r="G9" i="5"/>
  <c r="AE3" i="5"/>
  <c r="AE6" i="2"/>
  <c r="AK17" i="4"/>
  <c r="AK20" i="4"/>
  <c r="AK25" i="4"/>
  <c r="AK16" i="4"/>
  <c r="AK19" i="4"/>
  <c r="AK15" i="4"/>
  <c r="AK14" i="4"/>
  <c r="L14" i="1"/>
  <c r="L13" i="1" s="1"/>
  <c r="AP3" i="2"/>
  <c r="AP4" i="2" s="1"/>
  <c r="AT3" i="2"/>
  <c r="AT4" i="2" s="1"/>
  <c r="AX3" i="2"/>
  <c r="AX4" i="2" s="1"/>
  <c r="AM3" i="2"/>
  <c r="AM4" i="2" s="1"/>
  <c r="AQ3" i="2"/>
  <c r="AQ4" i="2" s="1"/>
  <c r="AU3" i="2"/>
  <c r="AU4" i="2" s="1"/>
  <c r="AN3" i="2"/>
  <c r="AN4" i="2" s="1"/>
  <c r="AV3" i="2"/>
  <c r="AV4" i="2" s="1"/>
  <c r="AO3" i="2"/>
  <c r="AO4" i="2" s="1"/>
  <c r="AW3" i="2"/>
  <c r="AW4" i="2" s="1"/>
  <c r="AR3" i="2"/>
  <c r="AR4" i="2" s="1"/>
  <c r="AS3" i="2"/>
  <c r="AS4" i="2" s="1"/>
  <c r="F44" i="1"/>
  <c r="AF85" i="4"/>
  <c r="AF89" i="4"/>
  <c r="AE106" i="4"/>
  <c r="AK107" i="4"/>
  <c r="W100" i="4"/>
  <c r="U100" i="4"/>
  <c r="F8" i="5"/>
  <c r="F9" i="5" s="1"/>
  <c r="E7" i="5"/>
  <c r="E4" i="10" s="1"/>
  <c r="H9" i="2"/>
  <c r="C9" i="2"/>
  <c r="AD90" i="4"/>
  <c r="AD89" i="4"/>
  <c r="AD95" i="4"/>
  <c r="AD86" i="4"/>
  <c r="AD87" i="4"/>
  <c r="AD85" i="4"/>
  <c r="AE87" i="4"/>
  <c r="AE89" i="4"/>
  <c r="AE95" i="4"/>
  <c r="AE85" i="4"/>
  <c r="AE86" i="4"/>
  <c r="AE90" i="4"/>
  <c r="AK90" i="4"/>
  <c r="AK86" i="4"/>
  <c r="AK85" i="4"/>
  <c r="AK95" i="4"/>
  <c r="AK89" i="4"/>
  <c r="AK87" i="4"/>
  <c r="E9" i="2"/>
  <c r="S30" i="4"/>
  <c r="E5" i="5"/>
  <c r="E10" i="5" s="1"/>
  <c r="N9" i="2"/>
  <c r="G10" i="5"/>
  <c r="H8" i="5"/>
  <c r="H9" i="5" s="1"/>
  <c r="I5" i="5"/>
  <c r="I10" i="5" s="1"/>
  <c r="AK59" i="4"/>
  <c r="AK67" i="4"/>
  <c r="AK62" i="4"/>
  <c r="AK61" i="4"/>
  <c r="AK58" i="4"/>
  <c r="AK57" i="4"/>
  <c r="AD62" i="4"/>
  <c r="AD57" i="4"/>
  <c r="AD58" i="4"/>
  <c r="AD67" i="4"/>
  <c r="AD59" i="4"/>
  <c r="AD61" i="4"/>
  <c r="AH57" i="4"/>
  <c r="AH58" i="4"/>
  <c r="AH62" i="4"/>
  <c r="AH61" i="4"/>
  <c r="AH67" i="4"/>
  <c r="AH59" i="4"/>
  <c r="AK3" i="5"/>
  <c r="AK6" i="2"/>
  <c r="AG3" i="5"/>
  <c r="AG6" i="2"/>
  <c r="AA3" i="5"/>
  <c r="AA6" i="2"/>
  <c r="V30" i="4"/>
  <c r="AA15" i="4"/>
  <c r="AA17" i="4"/>
  <c r="AA18" i="4" s="1"/>
  <c r="AA16" i="4"/>
  <c r="AA20" i="4"/>
  <c r="AA19" i="4"/>
  <c r="AA25" i="4"/>
  <c r="AA26" i="4" s="1"/>
  <c r="AA14" i="4"/>
  <c r="AE16" i="4"/>
  <c r="AE17" i="4"/>
  <c r="AE15" i="4"/>
  <c r="AE25" i="4"/>
  <c r="AE20" i="4"/>
  <c r="AE19" i="4"/>
  <c r="AE14" i="4"/>
  <c r="AL16" i="4"/>
  <c r="AL17" i="4"/>
  <c r="AL15" i="4"/>
  <c r="AL19" i="4"/>
  <c r="AL20" i="4"/>
  <c r="AL25" i="4"/>
  <c r="AL14" i="4"/>
  <c r="AX54" i="4"/>
  <c r="AP54" i="4"/>
  <c r="AW54" i="4"/>
  <c r="AT54" i="4"/>
  <c r="AR54" i="4"/>
  <c r="AU54" i="4"/>
  <c r="AO54" i="4"/>
  <c r="AS54" i="4"/>
  <c r="AQ54" i="4"/>
  <c r="AM54" i="4"/>
  <c r="AN54" i="4"/>
  <c r="AV54" i="4"/>
  <c r="AC95" i="4"/>
  <c r="AC89" i="4"/>
  <c r="AC90" i="4"/>
  <c r="AC87" i="4"/>
  <c r="AC86" i="4"/>
  <c r="AC85" i="4"/>
  <c r="AD111" i="4"/>
  <c r="AD116" i="4"/>
  <c r="AD108" i="4"/>
  <c r="AD107" i="4"/>
  <c r="AD106" i="4"/>
  <c r="AD110" i="4"/>
  <c r="G43" i="1"/>
  <c r="AO103" i="4"/>
  <c r="AU103" i="4"/>
  <c r="AR103" i="4"/>
  <c r="AN103" i="4"/>
  <c r="AQ103" i="4"/>
  <c r="AQ107" i="4" s="1"/>
  <c r="AV103" i="4"/>
  <c r="AW103" i="4"/>
  <c r="AS103" i="4"/>
  <c r="AS116" i="4" s="1"/>
  <c r="AT103" i="4"/>
  <c r="AX103" i="4"/>
  <c r="AP103" i="4"/>
  <c r="AM103" i="4"/>
  <c r="AE62" i="4"/>
  <c r="AE67" i="4"/>
  <c r="AE59" i="4"/>
  <c r="AE58" i="4"/>
  <c r="AE61" i="4"/>
  <c r="AE57" i="4"/>
  <c r="AJ62" i="4"/>
  <c r="AJ67" i="4"/>
  <c r="AJ57" i="4"/>
  <c r="AJ61" i="4"/>
  <c r="AJ58" i="4"/>
  <c r="AJ59" i="4"/>
  <c r="U30" i="4"/>
  <c r="AJ3" i="5"/>
  <c r="AJ6" i="2"/>
  <c r="AI3" i="5"/>
  <c r="AI6" i="2"/>
  <c r="AH3" i="5"/>
  <c r="AH6" i="2"/>
  <c r="AH15" i="4"/>
  <c r="AH16" i="4"/>
  <c r="AH17" i="4"/>
  <c r="AH19" i="4"/>
  <c r="AH25" i="4"/>
  <c r="AH20" i="4"/>
  <c r="AH14" i="4"/>
  <c r="AJ25" i="4"/>
  <c r="AJ20" i="4"/>
  <c r="AJ15" i="4"/>
  <c r="AJ17" i="4"/>
  <c r="AJ19" i="4"/>
  <c r="AJ16" i="4"/>
  <c r="AJ14" i="4"/>
  <c r="M14" i="1"/>
  <c r="M13" i="1" s="1"/>
  <c r="BB3" i="2"/>
  <c r="BB4" i="2" s="1"/>
  <c r="BB3" i="5" s="1"/>
  <c r="BF3" i="2"/>
  <c r="BF4" i="2" s="1"/>
  <c r="BF3" i="5" s="1"/>
  <c r="BJ3" i="2"/>
  <c r="BJ4" i="2" s="1"/>
  <c r="BJ3" i="5" s="1"/>
  <c r="AY3" i="2"/>
  <c r="AY4" i="2" s="1"/>
  <c r="BC3" i="2"/>
  <c r="BC4" i="2" s="1"/>
  <c r="BC3" i="5" s="1"/>
  <c r="BG3" i="2"/>
  <c r="BG4" i="2" s="1"/>
  <c r="BG3" i="5" s="1"/>
  <c r="BD3" i="2"/>
  <c r="BD4" i="2" s="1"/>
  <c r="BD3" i="5" s="1"/>
  <c r="BE3" i="2"/>
  <c r="BE4" i="2" s="1"/>
  <c r="BE3" i="5" s="1"/>
  <c r="AZ3" i="2"/>
  <c r="AZ4" i="2" s="1"/>
  <c r="BH3" i="2"/>
  <c r="BH4" i="2" s="1"/>
  <c r="BH3" i="5" s="1"/>
  <c r="BA3" i="2"/>
  <c r="BA4" i="2" s="1"/>
  <c r="BI3" i="2"/>
  <c r="BI4" i="2" s="1"/>
  <c r="BI3" i="5" s="1"/>
  <c r="AL55" i="4"/>
  <c r="AD55" i="4"/>
  <c r="AH55" i="4"/>
  <c r="AG55" i="4"/>
  <c r="AK55" i="4"/>
  <c r="AB55" i="4"/>
  <c r="AE55" i="4"/>
  <c r="AF55" i="4"/>
  <c r="AC55" i="4"/>
  <c r="AJ55" i="4"/>
  <c r="AI55" i="4"/>
  <c r="AA55" i="4"/>
  <c r="AP83" i="4"/>
  <c r="AN83" i="4"/>
  <c r="AQ83" i="4"/>
  <c r="AS83" i="4"/>
  <c r="AW83" i="4"/>
  <c r="AM83" i="4"/>
  <c r="AX83" i="4"/>
  <c r="AO83" i="4"/>
  <c r="AV83" i="4"/>
  <c r="AT83" i="4"/>
  <c r="AR83" i="4"/>
  <c r="AU83" i="4"/>
  <c r="AE111" i="4"/>
  <c r="AE107" i="4"/>
  <c r="AK106" i="4"/>
  <c r="AK111" i="4"/>
  <c r="U72" i="4"/>
  <c r="Q72" i="4"/>
  <c r="V72" i="4"/>
  <c r="S100" i="4"/>
  <c r="G39" i="1"/>
  <c r="G40" i="1" s="1"/>
  <c r="AO82" i="4"/>
  <c r="AP82" i="4"/>
  <c r="AM82" i="4"/>
  <c r="AX82" i="4"/>
  <c r="AX89" i="4" s="1"/>
  <c r="AV82" i="4"/>
  <c r="AU82" i="4"/>
  <c r="AS82" i="4"/>
  <c r="AQ82" i="4"/>
  <c r="AR82" i="4"/>
  <c r="AT82" i="4"/>
  <c r="AW82" i="4"/>
  <c r="AN82" i="4"/>
  <c r="J4" i="10"/>
  <c r="K8" i="5"/>
  <c r="K9" i="5" s="1"/>
  <c r="AJ107" i="4"/>
  <c r="AJ110" i="4"/>
  <c r="AJ108" i="4"/>
  <c r="AJ111" i="4"/>
  <c r="AJ106" i="4"/>
  <c r="AJ116" i="4"/>
  <c r="V88" i="4"/>
  <c r="W88" i="4" s="1"/>
  <c r="X88" i="4" s="1"/>
  <c r="Y88" i="4" s="1"/>
  <c r="AC58" i="4"/>
  <c r="AC57" i="4"/>
  <c r="AC62" i="4"/>
  <c r="AC67" i="4"/>
  <c r="AC59" i="4"/>
  <c r="AC61" i="4"/>
  <c r="AB3" i="5"/>
  <c r="AB6" i="2"/>
  <c r="AD3" i="5"/>
  <c r="AD6" i="2"/>
  <c r="L7" i="5"/>
  <c r="L4" i="10" s="1"/>
  <c r="M8" i="5"/>
  <c r="M9" i="5" s="1"/>
  <c r="AB20" i="4"/>
  <c r="AB16" i="4"/>
  <c r="AB17" i="4"/>
  <c r="AB19" i="4"/>
  <c r="AB15" i="4"/>
  <c r="AB25" i="4"/>
  <c r="AB14" i="4"/>
  <c r="AI17" i="4"/>
  <c r="AI15" i="4"/>
  <c r="AI16" i="4"/>
  <c r="AI20" i="4"/>
  <c r="AI19" i="4"/>
  <c r="AI25" i="4"/>
  <c r="AI14" i="4"/>
  <c r="AW12" i="4"/>
  <c r="AO12" i="4"/>
  <c r="AS12" i="4"/>
  <c r="AN12" i="4"/>
  <c r="AX12" i="4"/>
  <c r="AU12" i="4"/>
  <c r="AT12" i="4"/>
  <c r="AP12" i="4"/>
  <c r="AR12" i="4"/>
  <c r="AQ12" i="4"/>
  <c r="AM12" i="4"/>
  <c r="AV12" i="4"/>
  <c r="AC104" i="4"/>
  <c r="AD104" i="4"/>
  <c r="AH104" i="4"/>
  <c r="AI104" i="4"/>
  <c r="AG104" i="4"/>
  <c r="AL104" i="4"/>
  <c r="AF104" i="4"/>
  <c r="AJ104" i="4"/>
  <c r="AK104" i="4"/>
  <c r="AE104" i="4"/>
  <c r="AB104" i="4"/>
  <c r="AA104" i="4"/>
  <c r="AF95" i="4"/>
  <c r="Y72" i="4"/>
  <c r="U121" i="4"/>
  <c r="R100" i="4"/>
  <c r="R125" i="4" s="1"/>
  <c r="R4" i="8" s="1"/>
  <c r="D5" i="5"/>
  <c r="D8" i="5" s="1"/>
  <c r="AG90" i="4"/>
  <c r="AG89" i="4"/>
  <c r="AG87" i="4"/>
  <c r="AG88" i="4" s="1"/>
  <c r="AG85" i="4"/>
  <c r="AG95" i="4"/>
  <c r="AG86" i="4"/>
  <c r="AH90" i="4"/>
  <c r="AH87" i="4"/>
  <c r="AH89" i="4"/>
  <c r="AH85" i="4"/>
  <c r="AH95" i="4"/>
  <c r="AH86" i="4"/>
  <c r="W30" i="4"/>
  <c r="G31" i="1"/>
  <c r="L5" i="5"/>
  <c r="L10" i="5" s="1"/>
  <c r="Z9" i="2"/>
  <c r="J5" i="5"/>
  <c r="J8" i="5" s="1"/>
  <c r="J9" i="5" s="1"/>
  <c r="Y8" i="5"/>
  <c r="Y9" i="5" s="1"/>
  <c r="Y30" i="4"/>
  <c r="T9" i="2"/>
  <c r="AI57" i="4"/>
  <c r="AI58" i="4"/>
  <c r="AI61" i="4"/>
  <c r="AI67" i="4"/>
  <c r="AI62" i="4"/>
  <c r="AI59" i="4"/>
  <c r="AC3" i="5"/>
  <c r="AC6" i="2"/>
  <c r="AF3" i="5"/>
  <c r="AF6" i="2"/>
  <c r="AL3" i="5"/>
  <c r="AL6" i="2"/>
  <c r="V9" i="2"/>
  <c r="AC17" i="4"/>
  <c r="AC15" i="4"/>
  <c r="AC25" i="4"/>
  <c r="AC20" i="4"/>
  <c r="AC16" i="4"/>
  <c r="AC19" i="4"/>
  <c r="AC14" i="4"/>
  <c r="AF19" i="4"/>
  <c r="AF25" i="4"/>
  <c r="AF15" i="4"/>
  <c r="AF20" i="4"/>
  <c r="AF16" i="4"/>
  <c r="AF17" i="4"/>
  <c r="AF14" i="4"/>
  <c r="AD17" i="4"/>
  <c r="AD16" i="4"/>
  <c r="AD15" i="4"/>
  <c r="AD25" i="4"/>
  <c r="AD20" i="4"/>
  <c r="AD19" i="4"/>
  <c r="AD14" i="4"/>
  <c r="J51" i="4"/>
  <c r="J77" i="4" s="1"/>
  <c r="G51" i="4"/>
  <c r="I51" i="4"/>
  <c r="I77" i="4" s="1"/>
  <c r="L51" i="4"/>
  <c r="L77" i="4" s="1"/>
  <c r="K51" i="4"/>
  <c r="K77" i="4" s="1"/>
  <c r="C35" i="4"/>
  <c r="C40" i="4"/>
  <c r="C37" i="4"/>
  <c r="C38" i="4"/>
  <c r="C39" i="4" s="1"/>
  <c r="C41" i="4"/>
  <c r="C42" i="4" s="1"/>
  <c r="C44" i="4" s="1"/>
  <c r="C45" i="4" s="1"/>
  <c r="C46" i="4"/>
  <c r="C47" i="4" s="1"/>
  <c r="AL105" i="4"/>
  <c r="AD105" i="4"/>
  <c r="AH105" i="4"/>
  <c r="AJ105" i="4"/>
  <c r="AG105" i="4"/>
  <c r="AF105" i="4"/>
  <c r="AC105" i="4"/>
  <c r="AK105" i="4"/>
  <c r="AI105" i="4"/>
  <c r="AB105" i="4"/>
  <c r="AE105" i="4"/>
  <c r="AA105" i="4"/>
  <c r="D35" i="4"/>
  <c r="D46" i="4"/>
  <c r="D40" i="4"/>
  <c r="D38" i="4"/>
  <c r="D39" i="4" s="1"/>
  <c r="D37" i="4"/>
  <c r="D41" i="4"/>
  <c r="D36" i="4"/>
  <c r="F35" i="4"/>
  <c r="F41" i="4"/>
  <c r="F40" i="4"/>
  <c r="F36" i="4"/>
  <c r="F46" i="4"/>
  <c r="F38" i="4"/>
  <c r="F39" i="4" s="1"/>
  <c r="F37" i="4"/>
  <c r="AL84" i="4"/>
  <c r="AG84" i="4"/>
  <c r="AF84" i="4"/>
  <c r="AH84" i="4"/>
  <c r="AC84" i="4"/>
  <c r="AJ84" i="4"/>
  <c r="AB84" i="4"/>
  <c r="AK84" i="4"/>
  <c r="AA84" i="4"/>
  <c r="AI84" i="4"/>
  <c r="AD84" i="4"/>
  <c r="AE84" i="4"/>
  <c r="AG56" i="4"/>
  <c r="AH56" i="4"/>
  <c r="AL56" i="4"/>
  <c r="AC56" i="4"/>
  <c r="AK56" i="4"/>
  <c r="AJ56" i="4"/>
  <c r="AD56" i="4"/>
  <c r="AE56" i="4"/>
  <c r="AA56" i="4"/>
  <c r="AB56" i="4"/>
  <c r="AF56" i="4"/>
  <c r="AI56" i="4"/>
  <c r="J39" i="4"/>
  <c r="K39" i="4" s="1"/>
  <c r="L39" i="4" s="1"/>
  <c r="M39" i="4" s="1"/>
  <c r="G28" i="4"/>
  <c r="E35" i="4"/>
  <c r="E37" i="4"/>
  <c r="E38" i="4"/>
  <c r="E39" i="4" s="1"/>
  <c r="E46" i="4"/>
  <c r="E40" i="4"/>
  <c r="E41" i="4"/>
  <c r="E36" i="4"/>
  <c r="F98" i="4"/>
  <c r="I121" i="4"/>
  <c r="I125" i="4" s="1"/>
  <c r="I4" i="8" s="1"/>
  <c r="N87" i="4"/>
  <c r="N89" i="4"/>
  <c r="N86" i="4"/>
  <c r="N95" i="4"/>
  <c r="N85" i="4"/>
  <c r="N90" i="4"/>
  <c r="Q110" i="4"/>
  <c r="Q108" i="4"/>
  <c r="Q116" i="4"/>
  <c r="Q107" i="4"/>
  <c r="Q111" i="4"/>
  <c r="Q106" i="4"/>
  <c r="G93" i="4"/>
  <c r="G97" i="4" s="1"/>
  <c r="AC108" i="4"/>
  <c r="AC116" i="4"/>
  <c r="AC107" i="4"/>
  <c r="AC110" i="4"/>
  <c r="AC106" i="4"/>
  <c r="AC111" i="4"/>
  <c r="L121" i="4"/>
  <c r="L125" i="4" s="1"/>
  <c r="L4" i="8" s="1"/>
  <c r="K111" i="4"/>
  <c r="K106" i="4"/>
  <c r="K108" i="4"/>
  <c r="K109" i="4" s="1"/>
  <c r="L109" i="4" s="1"/>
  <c r="K107" i="4"/>
  <c r="K110" i="4"/>
  <c r="K116" i="4"/>
  <c r="H90" i="4"/>
  <c r="H91" i="4" s="1"/>
  <c r="H89" i="4"/>
  <c r="H86" i="4"/>
  <c r="H87" i="4"/>
  <c r="H85" i="4"/>
  <c r="H95" i="4"/>
  <c r="H96" i="4" s="1"/>
  <c r="I96" i="4" s="1"/>
  <c r="J96" i="4" s="1"/>
  <c r="K96" i="4" s="1"/>
  <c r="L96" i="4" s="1"/>
  <c r="M96" i="4" s="1"/>
  <c r="S116" i="4"/>
  <c r="S110" i="4"/>
  <c r="S111" i="4"/>
  <c r="S106" i="4"/>
  <c r="S108" i="4"/>
  <c r="S107" i="4"/>
  <c r="Z90" i="4"/>
  <c r="Z85" i="4"/>
  <c r="Z89" i="4"/>
  <c r="Z87" i="4"/>
  <c r="Z95" i="4"/>
  <c r="Z86" i="4"/>
  <c r="E116" i="4"/>
  <c r="E107" i="4"/>
  <c r="E111" i="4"/>
  <c r="E106" i="4"/>
  <c r="E110" i="4"/>
  <c r="E108" i="4"/>
  <c r="E109" i="4" s="1"/>
  <c r="AL95" i="4"/>
  <c r="AL86" i="4"/>
  <c r="AL89" i="4"/>
  <c r="AL85" i="4"/>
  <c r="AL90" i="4"/>
  <c r="AL87" i="4"/>
  <c r="X116" i="4"/>
  <c r="X108" i="4"/>
  <c r="X111" i="4"/>
  <c r="X106" i="4"/>
  <c r="X110" i="4"/>
  <c r="X107" i="4"/>
  <c r="F94" i="4"/>
  <c r="E99" i="4"/>
  <c r="M116" i="4"/>
  <c r="M107" i="4"/>
  <c r="M110" i="4"/>
  <c r="M106" i="4"/>
  <c r="M111" i="4"/>
  <c r="M108" i="4"/>
  <c r="N67" i="4"/>
  <c r="N57" i="4"/>
  <c r="N62" i="4"/>
  <c r="N61" i="4"/>
  <c r="N59" i="4"/>
  <c r="N58" i="4"/>
  <c r="D69" i="4"/>
  <c r="D70" i="4" s="1"/>
  <c r="D66" i="4"/>
  <c r="H67" i="4"/>
  <c r="H68" i="4" s="1"/>
  <c r="I68" i="4" s="1"/>
  <c r="J68" i="4" s="1"/>
  <c r="K68" i="4" s="1"/>
  <c r="L68" i="4" s="1"/>
  <c r="M68" i="4" s="1"/>
  <c r="H58" i="4"/>
  <c r="H62" i="4"/>
  <c r="H57" i="4"/>
  <c r="H61" i="4"/>
  <c r="H59" i="4"/>
  <c r="F63" i="4"/>
  <c r="E65" i="4"/>
  <c r="E69" i="4" s="1"/>
  <c r="K24" i="4"/>
  <c r="J29" i="4"/>
  <c r="M21" i="4"/>
  <c r="L23" i="4"/>
  <c r="L27" i="4" s="1"/>
  <c r="BF22" i="3"/>
  <c r="BJ22" i="3"/>
  <c r="BA22" i="3"/>
  <c r="BC10" i="3"/>
  <c r="AN11" i="3"/>
  <c r="AO11" i="3" s="1"/>
  <c r="AP11" i="3" s="1"/>
  <c r="AQ11" i="3" s="1"/>
  <c r="AR11" i="3" s="1"/>
  <c r="AS11" i="3" s="1"/>
  <c r="AT11" i="3" s="1"/>
  <c r="AU11" i="3" s="1"/>
  <c r="AV11" i="3" s="1"/>
  <c r="AW11" i="3" s="1"/>
  <c r="AX11" i="3" s="1"/>
  <c r="AY10" i="3"/>
  <c r="BE10" i="3"/>
  <c r="BF10" i="3"/>
  <c r="AY22" i="3"/>
  <c r="BB22" i="3"/>
  <c r="BH22" i="3"/>
  <c r="BH10" i="3"/>
  <c r="BB10" i="3"/>
  <c r="BG22" i="3"/>
  <c r="BI22" i="3"/>
  <c r="BD22" i="3"/>
  <c r="BA10" i="3"/>
  <c r="AZ10" i="3"/>
  <c r="BD10" i="3"/>
  <c r="BC22" i="3"/>
  <c r="BE22" i="3"/>
  <c r="AZ22" i="3"/>
  <c r="BI10" i="3"/>
  <c r="BG10" i="3"/>
  <c r="BJ10" i="3"/>
  <c r="F45" i="1"/>
  <c r="F26" i="1"/>
  <c r="G25" i="1"/>
  <c r="F27" i="1"/>
  <c r="G44" i="1" s="1"/>
  <c r="F41" i="1"/>
  <c r="F34" i="1"/>
  <c r="G33" i="1"/>
  <c r="F35" i="1"/>
  <c r="M51" i="4" l="1"/>
  <c r="M77" i="4" s="1"/>
  <c r="H24" i="6"/>
  <c r="G18" i="6"/>
  <c r="O12" i="6"/>
  <c r="R6" i="6"/>
  <c r="I23" i="6"/>
  <c r="I25" i="6" s="1"/>
  <c r="AY3" i="5"/>
  <c r="BJ13" i="2"/>
  <c r="BJ14" i="2" s="1"/>
  <c r="AX13" i="2"/>
  <c r="AX14" i="2" s="1"/>
  <c r="G77" i="4"/>
  <c r="G6" i="8" s="1"/>
  <c r="G9" i="8" s="1"/>
  <c r="G11" i="8" s="1"/>
  <c r="U32" i="4"/>
  <c r="U33" i="4" s="1"/>
  <c r="S32" i="4"/>
  <c r="S33" i="4" s="1"/>
  <c r="Q32" i="4"/>
  <c r="Q34" i="4" s="1"/>
  <c r="R32" i="4"/>
  <c r="R34" i="4" s="1"/>
  <c r="AX86" i="4"/>
  <c r="Y32" i="4"/>
  <c r="Y34" i="4" s="1"/>
  <c r="W32" i="4"/>
  <c r="W34" i="4" s="1"/>
  <c r="V32" i="4"/>
  <c r="V34" i="4" s="1"/>
  <c r="X32" i="4"/>
  <c r="X34" i="4" s="1"/>
  <c r="C4" i="9"/>
  <c r="K27" i="6"/>
  <c r="J32" i="6"/>
  <c r="J7" i="8" s="1"/>
  <c r="J8" i="10"/>
  <c r="AQ111" i="4"/>
  <c r="L6" i="8"/>
  <c r="AS110" i="4"/>
  <c r="BI4" i="5"/>
  <c r="BI7" i="5" s="1"/>
  <c r="BI4" i="10" s="1"/>
  <c r="D10" i="5"/>
  <c r="D9" i="5"/>
  <c r="Y125" i="4"/>
  <c r="Y4" i="8" s="1"/>
  <c r="W125" i="4"/>
  <c r="W4" i="8" s="1"/>
  <c r="C3" i="10"/>
  <c r="E7" i="2"/>
  <c r="D2" i="9"/>
  <c r="I6" i="8"/>
  <c r="P23" i="4"/>
  <c r="P27" i="4" s="1"/>
  <c r="AJ100" i="4"/>
  <c r="AQ106" i="4"/>
  <c r="AX90" i="4"/>
  <c r="AX95" i="4"/>
  <c r="AQ116" i="4"/>
  <c r="AX85" i="4"/>
  <c r="AX87" i="4"/>
  <c r="U125" i="4"/>
  <c r="U4" i="8" s="1"/>
  <c r="AQ108" i="4"/>
  <c r="AI121" i="4"/>
  <c r="AK121" i="4"/>
  <c r="AH72" i="4"/>
  <c r="D42" i="4"/>
  <c r="E42" i="4" s="1"/>
  <c r="AD30" i="4"/>
  <c r="AS106" i="4"/>
  <c r="AS108" i="4"/>
  <c r="AS109" i="4" s="1"/>
  <c r="AJ72" i="4"/>
  <c r="AI100" i="4"/>
  <c r="AI125" i="4" s="1"/>
  <c r="AI4" i="8" s="1"/>
  <c r="AG100" i="4"/>
  <c r="AH30" i="4"/>
  <c r="P30" i="4"/>
  <c r="AS107" i="4"/>
  <c r="AS111" i="4"/>
  <c r="AJ121" i="4"/>
  <c r="AJ30" i="4"/>
  <c r="R33" i="4"/>
  <c r="Z30" i="4"/>
  <c r="J10" i="5"/>
  <c r="BC6" i="2"/>
  <c r="BC8" i="2" s="1"/>
  <c r="BC10" i="2" s="1"/>
  <c r="BC2" i="8" s="1"/>
  <c r="BH6" i="2"/>
  <c r="BH8" i="2" s="1"/>
  <c r="BH10" i="2" s="1"/>
  <c r="BH2" i="8" s="1"/>
  <c r="BB6" i="2"/>
  <c r="BB8" i="2" s="1"/>
  <c r="BB10" i="2" s="1"/>
  <c r="BB2" i="8" s="1"/>
  <c r="AE30" i="4"/>
  <c r="AB26" i="4"/>
  <c r="AC26" i="4" s="1"/>
  <c r="AD26" i="4" s="1"/>
  <c r="AE26" i="4" s="1"/>
  <c r="AF26" i="4" s="1"/>
  <c r="AG26" i="4" s="1"/>
  <c r="AH26" i="4" s="1"/>
  <c r="AI26" i="4" s="1"/>
  <c r="AJ26" i="4" s="1"/>
  <c r="AK26" i="4" s="1"/>
  <c r="BG6" i="2"/>
  <c r="BG8" i="2" s="1"/>
  <c r="BG10" i="2" s="1"/>
  <c r="BG2" i="8" s="1"/>
  <c r="E8" i="5"/>
  <c r="E9" i="5" s="1"/>
  <c r="BF6" i="2"/>
  <c r="BF8" i="2" s="1"/>
  <c r="BF10" i="2" s="1"/>
  <c r="BF2" i="8" s="1"/>
  <c r="BF83" i="4"/>
  <c r="BG83" i="4"/>
  <c r="BE83" i="4"/>
  <c r="BA83" i="4"/>
  <c r="AZ83" i="4"/>
  <c r="BC83" i="4"/>
  <c r="BJ83" i="4"/>
  <c r="BH83" i="4"/>
  <c r="AY83" i="4"/>
  <c r="BD83" i="4"/>
  <c r="BB83" i="4"/>
  <c r="BI83" i="4"/>
  <c r="AK4" i="5"/>
  <c r="AB4" i="5"/>
  <c r="AC5" i="5" s="1"/>
  <c r="W33" i="4"/>
  <c r="AM16" i="4"/>
  <c r="AM15" i="4"/>
  <c r="AM17" i="4"/>
  <c r="AM18" i="4" s="1"/>
  <c r="AM20" i="4"/>
  <c r="AM25" i="4"/>
  <c r="AM26" i="4" s="1"/>
  <c r="AM19" i="4"/>
  <c r="AM14" i="4"/>
  <c r="AT15" i="4"/>
  <c r="AT17" i="4"/>
  <c r="AT16" i="4"/>
  <c r="AT19" i="4"/>
  <c r="AT20" i="4"/>
  <c r="AT25" i="4"/>
  <c r="AT14" i="4"/>
  <c r="AS16" i="4"/>
  <c r="AS19" i="4"/>
  <c r="AS25" i="4"/>
  <c r="AS20" i="4"/>
  <c r="AS15" i="4"/>
  <c r="AS17" i="4"/>
  <c r="AS18" i="4" s="1"/>
  <c r="AS14" i="4"/>
  <c r="AB8" i="2"/>
  <c r="AB10" i="2" s="1"/>
  <c r="AB2" i="8" s="1"/>
  <c r="AW86" i="4"/>
  <c r="AW90" i="4"/>
  <c r="AW87" i="4"/>
  <c r="AW95" i="4"/>
  <c r="AW89" i="4"/>
  <c r="AW85" i="4"/>
  <c r="AS89" i="4"/>
  <c r="AS86" i="4"/>
  <c r="AS90" i="4"/>
  <c r="AS87" i="4"/>
  <c r="AS88" i="4" s="1"/>
  <c r="AS95" i="4"/>
  <c r="AS85" i="4"/>
  <c r="BH4" i="5"/>
  <c r="BD4" i="5"/>
  <c r="AX4" i="5"/>
  <c r="AG4" i="5"/>
  <c r="AH5" i="5" s="1"/>
  <c r="AI4" i="5"/>
  <c r="AJ5" i="5" s="1"/>
  <c r="AP116" i="4"/>
  <c r="AP108" i="4"/>
  <c r="AP107" i="4"/>
  <c r="AP110" i="4"/>
  <c r="AP111" i="4"/>
  <c r="AP106" i="4"/>
  <c r="AW111" i="4"/>
  <c r="AW116" i="4"/>
  <c r="AW106" i="4"/>
  <c r="AW108" i="4"/>
  <c r="AW110" i="4"/>
  <c r="AW107" i="4"/>
  <c r="AO67" i="4"/>
  <c r="AO61" i="4"/>
  <c r="AO62" i="4"/>
  <c r="AO59" i="4"/>
  <c r="AO57" i="4"/>
  <c r="AO58" i="4"/>
  <c r="AW62" i="4"/>
  <c r="AW67" i="4"/>
  <c r="AW58" i="4"/>
  <c r="AW59" i="4"/>
  <c r="AW61" i="4"/>
  <c r="AW57" i="4"/>
  <c r="AB18" i="4"/>
  <c r="AC18" i="4" s="1"/>
  <c r="AD18" i="4" s="1"/>
  <c r="AE18" i="4" s="1"/>
  <c r="AA8" i="2"/>
  <c r="AA10" i="2" s="1"/>
  <c r="AK8" i="2"/>
  <c r="AK10" i="2" s="1"/>
  <c r="AK2" i="8" s="1"/>
  <c r="AT104" i="4"/>
  <c r="AM104" i="4"/>
  <c r="AS104" i="4"/>
  <c r="AW104" i="4"/>
  <c r="AR104" i="4"/>
  <c r="AP104" i="4"/>
  <c r="AO104" i="4"/>
  <c r="AV104" i="4"/>
  <c r="AU104" i="4"/>
  <c r="AX104" i="4"/>
  <c r="AQ104" i="4"/>
  <c r="AN104" i="4"/>
  <c r="AO6" i="2"/>
  <c r="AO3" i="5"/>
  <c r="AQ3" i="5"/>
  <c r="AP3" i="5"/>
  <c r="AP6" i="2"/>
  <c r="R21" i="4"/>
  <c r="Q23" i="4"/>
  <c r="Q27" i="4" s="1"/>
  <c r="BC104" i="4"/>
  <c r="BD104" i="4"/>
  <c r="BI104" i="4"/>
  <c r="BB104" i="4"/>
  <c r="AZ104" i="4"/>
  <c r="AY104" i="4"/>
  <c r="BE104" i="4"/>
  <c r="BA104" i="4"/>
  <c r="BG104" i="4"/>
  <c r="BH104" i="4"/>
  <c r="BF104" i="4"/>
  <c r="BJ104" i="4"/>
  <c r="AK72" i="4"/>
  <c r="AG72" i="4"/>
  <c r="AC100" i="4"/>
  <c r="AE121" i="4"/>
  <c r="AC30" i="4"/>
  <c r="AF8" i="2"/>
  <c r="AF10" i="2" s="1"/>
  <c r="AF2" i="8" s="1"/>
  <c r="AY6" i="2"/>
  <c r="AQ15" i="4"/>
  <c r="AQ17" i="4"/>
  <c r="AQ16" i="4"/>
  <c r="AQ20" i="4"/>
  <c r="AQ25" i="4"/>
  <c r="AQ19" i="4"/>
  <c r="AQ14" i="4"/>
  <c r="AU16" i="4"/>
  <c r="AU17" i="4"/>
  <c r="AU15" i="4"/>
  <c r="AU20" i="4"/>
  <c r="AU19" i="4"/>
  <c r="AU25" i="4"/>
  <c r="AU14" i="4"/>
  <c r="AO20" i="4"/>
  <c r="AO17" i="4"/>
  <c r="AO16" i="4"/>
  <c r="AO15" i="4"/>
  <c r="AO19" i="4"/>
  <c r="AO25" i="4"/>
  <c r="AO14" i="4"/>
  <c r="AA4" i="5"/>
  <c r="AT95" i="4"/>
  <c r="AT90" i="4"/>
  <c r="AT86" i="4"/>
  <c r="AT85" i="4"/>
  <c r="AT89" i="4"/>
  <c r="AT87" i="4"/>
  <c r="AU85" i="4"/>
  <c r="AU86" i="4"/>
  <c r="AU95" i="4"/>
  <c r="AU89" i="4"/>
  <c r="AU90" i="4"/>
  <c r="AU87" i="4"/>
  <c r="AP86" i="4"/>
  <c r="AP87" i="4"/>
  <c r="AP90" i="4"/>
  <c r="AP85" i="4"/>
  <c r="AP95" i="4"/>
  <c r="AP89" i="4"/>
  <c r="BA6" i="2"/>
  <c r="BA3" i="5"/>
  <c r="BC4" i="5"/>
  <c r="BD5" i="5" s="1"/>
  <c r="AI8" i="2"/>
  <c r="AI10" i="2" s="1"/>
  <c r="AI2" i="8" s="1"/>
  <c r="AV111" i="4"/>
  <c r="AV116" i="4"/>
  <c r="AV110" i="4"/>
  <c r="AV106" i="4"/>
  <c r="AV107" i="4"/>
  <c r="AV108" i="4"/>
  <c r="AU108" i="4"/>
  <c r="AU116" i="4"/>
  <c r="AU110" i="4"/>
  <c r="AU107" i="4"/>
  <c r="AU111" i="4"/>
  <c r="AU106" i="4"/>
  <c r="AU67" i="4"/>
  <c r="AU57" i="4"/>
  <c r="AU61" i="4"/>
  <c r="AU62" i="4"/>
  <c r="AU58" i="4"/>
  <c r="AU59" i="4"/>
  <c r="AP61" i="4"/>
  <c r="AP58" i="4"/>
  <c r="AP67" i="4"/>
  <c r="AP59" i="4"/>
  <c r="AP62" i="4"/>
  <c r="AP57" i="4"/>
  <c r="Z4" i="5"/>
  <c r="AJ4" i="5"/>
  <c r="AS6" i="2"/>
  <c r="AS3" i="5"/>
  <c r="AV6" i="2"/>
  <c r="AV3" i="5"/>
  <c r="AM3" i="5"/>
  <c r="AM6" i="2"/>
  <c r="AE8" i="2"/>
  <c r="AE10" i="2" s="1"/>
  <c r="AE2" i="8" s="1"/>
  <c r="I8" i="5"/>
  <c r="I9" i="5" s="1"/>
  <c r="AH18" i="4"/>
  <c r="AI18" i="4" s="1"/>
  <c r="AJ18" i="4" s="1"/>
  <c r="AK18" i="4" s="1"/>
  <c r="BF54" i="4"/>
  <c r="BA54" i="4"/>
  <c r="AY54" i="4"/>
  <c r="BJ54" i="4"/>
  <c r="BD54" i="4"/>
  <c r="AZ54" i="4"/>
  <c r="BC54" i="4"/>
  <c r="BH54" i="4"/>
  <c r="BG54" i="4"/>
  <c r="BB54" i="4"/>
  <c r="BE54" i="4"/>
  <c r="BI54" i="4"/>
  <c r="BF12" i="4"/>
  <c r="AY12" i="4"/>
  <c r="BA12" i="4"/>
  <c r="AZ12" i="4"/>
  <c r="BB12" i="4"/>
  <c r="BJ12" i="4"/>
  <c r="BG12" i="4"/>
  <c r="BD12" i="4"/>
  <c r="BC12" i="4"/>
  <c r="BI12" i="4"/>
  <c r="BE12" i="4"/>
  <c r="BH12" i="4"/>
  <c r="AI72" i="4"/>
  <c r="AE72" i="4"/>
  <c r="AC72" i="4"/>
  <c r="AE100" i="4"/>
  <c r="AK100" i="4"/>
  <c r="AH100" i="4"/>
  <c r="AD121" i="4"/>
  <c r="AE4" i="5"/>
  <c r="AF5" i="5" s="1"/>
  <c r="BI6" i="2"/>
  <c r="AR25" i="4"/>
  <c r="AR19" i="4"/>
  <c r="AR20" i="4"/>
  <c r="AR16" i="4"/>
  <c r="AR15" i="4"/>
  <c r="AR17" i="4"/>
  <c r="AR14" i="4"/>
  <c r="AX15" i="4"/>
  <c r="AX16" i="4"/>
  <c r="AX17" i="4"/>
  <c r="AX19" i="4"/>
  <c r="AX20" i="4"/>
  <c r="AX25" i="4"/>
  <c r="AX14" i="4"/>
  <c r="AW16" i="4"/>
  <c r="AW17" i="4"/>
  <c r="AW15" i="4"/>
  <c r="AW20" i="4"/>
  <c r="AW25" i="4"/>
  <c r="AW19" i="4"/>
  <c r="AW14" i="4"/>
  <c r="AD8" i="2"/>
  <c r="AD10" i="2" s="1"/>
  <c r="AD2" i="8" s="1"/>
  <c r="BD6" i="2"/>
  <c r="AR90" i="4"/>
  <c r="AR95" i="4"/>
  <c r="AR89" i="4"/>
  <c r="AR87" i="4"/>
  <c r="AR85" i="4"/>
  <c r="AR86" i="4"/>
  <c r="AV95" i="4"/>
  <c r="AV85" i="4"/>
  <c r="AV90" i="4"/>
  <c r="AV89" i="4"/>
  <c r="AV86" i="4"/>
  <c r="AV87" i="4"/>
  <c r="AO86" i="4"/>
  <c r="AO90" i="4"/>
  <c r="AO95" i="4"/>
  <c r="AO85" i="4"/>
  <c r="AO87" i="4"/>
  <c r="AO89" i="4"/>
  <c r="BG4" i="5"/>
  <c r="BH5" i="5" s="1"/>
  <c r="BF4" i="5"/>
  <c r="BE4" i="5"/>
  <c r="BF5" i="5" s="1"/>
  <c r="AH4" i="5"/>
  <c r="AI5" i="5" s="1"/>
  <c r="AT107" i="4"/>
  <c r="AT110" i="4"/>
  <c r="AT106" i="4"/>
  <c r="AT111" i="4"/>
  <c r="AT116" i="4"/>
  <c r="AT108" i="4"/>
  <c r="AO110" i="4"/>
  <c r="AO107" i="4"/>
  <c r="AO108" i="4"/>
  <c r="AO116" i="4"/>
  <c r="AO106" i="4"/>
  <c r="AO111" i="4"/>
  <c r="BE6" i="2"/>
  <c r="AQ67" i="4"/>
  <c r="AQ57" i="4"/>
  <c r="AQ58" i="4"/>
  <c r="AQ61" i="4"/>
  <c r="AQ59" i="4"/>
  <c r="AQ62" i="4"/>
  <c r="AB21" i="4"/>
  <c r="AB30" i="4" s="1"/>
  <c r="AG8" i="2"/>
  <c r="AG10" i="2" s="1"/>
  <c r="AG2" i="8" s="1"/>
  <c r="AH60" i="4"/>
  <c r="AI60" i="4" s="1"/>
  <c r="AJ60" i="4" s="1"/>
  <c r="AK60" i="4" s="1"/>
  <c r="AR3" i="5"/>
  <c r="AR6" i="2"/>
  <c r="AN3" i="5"/>
  <c r="AN6" i="2"/>
  <c r="AX3" i="5"/>
  <c r="AX6" i="2"/>
  <c r="AK30" i="4"/>
  <c r="AD4" i="5"/>
  <c r="AE5" i="5" s="1"/>
  <c r="L8" i="5"/>
  <c r="L9" i="5" s="1"/>
  <c r="AP55" i="4"/>
  <c r="AM55" i="4"/>
  <c r="AU55" i="4"/>
  <c r="AQ55" i="4"/>
  <c r="AS55" i="4"/>
  <c r="AN55" i="4"/>
  <c r="AR55" i="4"/>
  <c r="AO55" i="4"/>
  <c r="AW55" i="4"/>
  <c r="AT55" i="4"/>
  <c r="AV55" i="4"/>
  <c r="AX55" i="4"/>
  <c r="AO13" i="4"/>
  <c r="AN13" i="4"/>
  <c r="AX13" i="4"/>
  <c r="AW13" i="4"/>
  <c r="AU13" i="4"/>
  <c r="AP13" i="4"/>
  <c r="AS13" i="4"/>
  <c r="AT13" i="4"/>
  <c r="AQ13" i="4"/>
  <c r="AV13" i="4"/>
  <c r="AM13" i="4"/>
  <c r="AR13" i="4"/>
  <c r="AQ110" i="4"/>
  <c r="AD72" i="4"/>
  <c r="AD100" i="4"/>
  <c r="AG121" i="4"/>
  <c r="AL8" i="2"/>
  <c r="AL10" i="2" s="1"/>
  <c r="AL2" i="8" s="1"/>
  <c r="AC8" i="2"/>
  <c r="AC10" i="2" s="1"/>
  <c r="AC2" i="8" s="1"/>
  <c r="AH88" i="4"/>
  <c r="AI88" i="4" s="1"/>
  <c r="AJ88" i="4" s="1"/>
  <c r="AK88" i="4" s="1"/>
  <c r="AV25" i="4"/>
  <c r="AV20" i="4"/>
  <c r="AV15" i="4"/>
  <c r="AV17" i="4"/>
  <c r="AV19" i="4"/>
  <c r="AV16" i="4"/>
  <c r="AV14" i="4"/>
  <c r="AP15" i="4"/>
  <c r="AP17" i="4"/>
  <c r="AP16" i="4"/>
  <c r="AP19" i="4"/>
  <c r="AP25" i="4"/>
  <c r="AP20" i="4"/>
  <c r="AP14" i="4"/>
  <c r="AN25" i="4"/>
  <c r="AN16" i="4"/>
  <c r="AN15" i="4"/>
  <c r="AN20" i="4"/>
  <c r="AN19" i="4"/>
  <c r="AN17" i="4"/>
  <c r="AN14" i="4"/>
  <c r="AI30" i="4"/>
  <c r="AC4" i="5"/>
  <c r="AD5" i="5" s="1"/>
  <c r="AN85" i="4"/>
  <c r="AN89" i="4"/>
  <c r="AN86" i="4"/>
  <c r="AN90" i="4"/>
  <c r="AN87" i="4"/>
  <c r="AN95" i="4"/>
  <c r="AQ90" i="4"/>
  <c r="AQ89" i="4"/>
  <c r="AQ87" i="4"/>
  <c r="AQ85" i="4"/>
  <c r="AQ95" i="4"/>
  <c r="AQ86" i="4"/>
  <c r="BE82" i="4"/>
  <c r="BD82" i="4"/>
  <c r="AZ82" i="4"/>
  <c r="BJ82" i="4"/>
  <c r="BC82" i="4"/>
  <c r="AY82" i="4"/>
  <c r="BB82" i="4"/>
  <c r="BH82" i="4"/>
  <c r="BA82" i="4"/>
  <c r="BI82" i="4"/>
  <c r="BG82" i="4"/>
  <c r="BF82" i="4"/>
  <c r="AZ6" i="2"/>
  <c r="AZ3" i="5"/>
  <c r="BB4" i="5"/>
  <c r="BA4" i="5"/>
  <c r="BB5" i="5" s="1"/>
  <c r="AH8" i="2"/>
  <c r="AH10" i="2" s="1"/>
  <c r="AH2" i="8" s="1"/>
  <c r="AJ8" i="2"/>
  <c r="AJ10" i="2" s="1"/>
  <c r="AJ2" i="8" s="1"/>
  <c r="BI103" i="4"/>
  <c r="BJ103" i="4"/>
  <c r="AZ103" i="4"/>
  <c r="BF103" i="4"/>
  <c r="BG103" i="4"/>
  <c r="BE103" i="4"/>
  <c r="AY103" i="4"/>
  <c r="BH103" i="4"/>
  <c r="BC103" i="4"/>
  <c r="BA103" i="4"/>
  <c r="BD103" i="4"/>
  <c r="BB103" i="4"/>
  <c r="BJ6" i="2"/>
  <c r="AV62" i="4"/>
  <c r="AV61" i="4"/>
  <c r="AV58" i="4"/>
  <c r="AV59" i="4"/>
  <c r="AV57" i="4"/>
  <c r="AV67" i="4"/>
  <c r="AS67" i="4"/>
  <c r="AS62" i="4"/>
  <c r="AS58" i="4"/>
  <c r="AS57" i="4"/>
  <c r="AS59" i="4"/>
  <c r="AS60" i="4" s="1"/>
  <c r="AS61" i="4"/>
  <c r="AT58" i="4"/>
  <c r="AT61" i="4"/>
  <c r="AT57" i="4"/>
  <c r="AT67" i="4"/>
  <c r="AT62" i="4"/>
  <c r="AT59" i="4"/>
  <c r="AF4" i="5"/>
  <c r="AW3" i="5"/>
  <c r="AW6" i="2"/>
  <c r="AU3" i="5"/>
  <c r="AU6" i="2"/>
  <c r="AT3" i="5"/>
  <c r="AT6" i="2"/>
  <c r="AG30" i="4"/>
  <c r="J6" i="8"/>
  <c r="J9" i="8" s="1"/>
  <c r="J11" i="8" s="1"/>
  <c r="AZ11" i="3"/>
  <c r="BA11" i="3" s="1"/>
  <c r="BB11" i="3" s="1"/>
  <c r="BC11" i="3" s="1"/>
  <c r="BD11" i="3" s="1"/>
  <c r="BE11" i="3" s="1"/>
  <c r="BF11" i="3" s="1"/>
  <c r="BG11" i="3" s="1"/>
  <c r="BH11" i="3" s="1"/>
  <c r="BI11" i="3" s="1"/>
  <c r="BJ11" i="3" s="1"/>
  <c r="D47" i="4"/>
  <c r="E47" i="4" s="1"/>
  <c r="F47" i="4" s="1"/>
  <c r="G47" i="4" s="1"/>
  <c r="H47" i="4" s="1"/>
  <c r="I47" i="4" s="1"/>
  <c r="J47" i="4" s="1"/>
  <c r="K47" i="4" s="1"/>
  <c r="L47" i="4" s="1"/>
  <c r="M47" i="4" s="1"/>
  <c r="N51" i="4" s="1"/>
  <c r="C51" i="4"/>
  <c r="C77" i="4" s="1"/>
  <c r="F51" i="4"/>
  <c r="D51" i="4"/>
  <c r="D77" i="4" s="1"/>
  <c r="G98" i="4"/>
  <c r="E51" i="4"/>
  <c r="H100" i="4"/>
  <c r="C48" i="4"/>
  <c r="C49" i="4" s="1"/>
  <c r="C75" i="4" s="1"/>
  <c r="C127" i="4" s="1"/>
  <c r="C50" i="4"/>
  <c r="C76" i="4" s="1"/>
  <c r="C19" i="10" s="1"/>
  <c r="AS56" i="4"/>
  <c r="AX56" i="4"/>
  <c r="AO56" i="4"/>
  <c r="AW56" i="4"/>
  <c r="AT56" i="4"/>
  <c r="AP56" i="4"/>
  <c r="AQ56" i="4"/>
  <c r="AV56" i="4"/>
  <c r="AM56" i="4"/>
  <c r="AR56" i="4"/>
  <c r="AU56" i="4"/>
  <c r="AN56" i="4"/>
  <c r="H28" i="4"/>
  <c r="AX84" i="4"/>
  <c r="AN84" i="4"/>
  <c r="AW84" i="4"/>
  <c r="AR84" i="4"/>
  <c r="AS84" i="4"/>
  <c r="AO84" i="4"/>
  <c r="AV84" i="4"/>
  <c r="AU84" i="4"/>
  <c r="AQ84" i="4"/>
  <c r="AT84" i="4"/>
  <c r="AP84" i="4"/>
  <c r="AM84" i="4"/>
  <c r="AS105" i="4"/>
  <c r="AT105" i="4"/>
  <c r="AO105" i="4"/>
  <c r="AX105" i="4"/>
  <c r="AW105" i="4"/>
  <c r="AV105" i="4"/>
  <c r="AQ105" i="4"/>
  <c r="AN105" i="4"/>
  <c r="AP105" i="4"/>
  <c r="AR105" i="4"/>
  <c r="AU105" i="4"/>
  <c r="AM105" i="4"/>
  <c r="E121" i="4"/>
  <c r="E125" i="4" s="1"/>
  <c r="E4" i="8" s="1"/>
  <c r="M121" i="4"/>
  <c r="M125" i="4" s="1"/>
  <c r="M4" i="8" s="1"/>
  <c r="N100" i="4"/>
  <c r="Q121" i="4"/>
  <c r="Q125" i="4" s="1"/>
  <c r="Q4" i="8" s="1"/>
  <c r="H93" i="4"/>
  <c r="H97" i="4" s="1"/>
  <c r="I91" i="4"/>
  <c r="V116" i="4"/>
  <c r="V110" i="4"/>
  <c r="V108" i="4"/>
  <c r="V109" i="4" s="1"/>
  <c r="W109" i="4" s="1"/>
  <c r="X109" i="4" s="1"/>
  <c r="Y109" i="4" s="1"/>
  <c r="V106" i="4"/>
  <c r="V107" i="4"/>
  <c r="V111" i="4"/>
  <c r="D116" i="4"/>
  <c r="D117" i="4" s="1"/>
  <c r="E117" i="4" s="1"/>
  <c r="F117" i="4" s="1"/>
  <c r="G117" i="4" s="1"/>
  <c r="D106" i="4"/>
  <c r="D111" i="4"/>
  <c r="D112" i="4" s="1"/>
  <c r="D110" i="4"/>
  <c r="D108" i="4"/>
  <c r="D109" i="4" s="1"/>
  <c r="D107" i="4"/>
  <c r="BB108" i="4"/>
  <c r="S121" i="4"/>
  <c r="S125" i="4" s="1"/>
  <c r="S4" i="8" s="1"/>
  <c r="AC121" i="4"/>
  <c r="M109" i="4"/>
  <c r="AH108" i="4"/>
  <c r="AH109" i="4" s="1"/>
  <c r="AI109" i="4" s="1"/>
  <c r="AJ109" i="4" s="1"/>
  <c r="AK109" i="4" s="1"/>
  <c r="AH106" i="4"/>
  <c r="AH107" i="4"/>
  <c r="AH116" i="4"/>
  <c r="AH110" i="4"/>
  <c r="AH111" i="4"/>
  <c r="G94" i="4"/>
  <c r="F99" i="4"/>
  <c r="X121" i="4"/>
  <c r="X125" i="4" s="1"/>
  <c r="X4" i="8" s="1"/>
  <c r="K121" i="4"/>
  <c r="K125" i="4" s="1"/>
  <c r="K4" i="8" s="1"/>
  <c r="E70" i="4"/>
  <c r="K6" i="8"/>
  <c r="M6" i="8"/>
  <c r="N72" i="4"/>
  <c r="E66" i="4"/>
  <c r="D71" i="4"/>
  <c r="F65" i="4"/>
  <c r="F69" i="4" s="1"/>
  <c r="G63" i="4"/>
  <c r="M23" i="4"/>
  <c r="M27" i="4" s="1"/>
  <c r="N21" i="4"/>
  <c r="L24" i="4"/>
  <c r="K29" i="4"/>
  <c r="G41" i="1"/>
  <c r="G45" i="1"/>
  <c r="G34" i="1"/>
  <c r="G35" i="1"/>
  <c r="G26" i="1"/>
  <c r="G27" i="1"/>
  <c r="X33" i="4" l="1"/>
  <c r="X40" i="4" s="1"/>
  <c r="U34" i="4"/>
  <c r="I24" i="6"/>
  <c r="H17" i="6"/>
  <c r="H19" i="6" s="1"/>
  <c r="H29" i="6" s="1"/>
  <c r="H6" i="9" s="1"/>
  <c r="G28" i="6"/>
  <c r="G9" i="10" s="1"/>
  <c r="G10" i="10" s="1"/>
  <c r="G12" i="10" s="1"/>
  <c r="P11" i="6"/>
  <c r="P13" i="6" s="1"/>
  <c r="S5" i="6"/>
  <c r="S7" i="6" s="1"/>
  <c r="J23" i="6"/>
  <c r="J25" i="6" s="1"/>
  <c r="S34" i="4"/>
  <c r="V33" i="4"/>
  <c r="V35" i="4" s="1"/>
  <c r="AE125" i="4"/>
  <c r="AE4" i="8" s="1"/>
  <c r="Y33" i="4"/>
  <c r="Y37" i="4" s="1"/>
  <c r="BB116" i="4"/>
  <c r="C26" i="3"/>
  <c r="Q33" i="4"/>
  <c r="Q46" i="4" s="1"/>
  <c r="N77" i="4"/>
  <c r="Z32" i="4"/>
  <c r="Z34" i="4" s="1"/>
  <c r="AJ32" i="4"/>
  <c r="AJ34" i="4" s="1"/>
  <c r="P32" i="4"/>
  <c r="P33" i="4" s="1"/>
  <c r="P46" i="4" s="1"/>
  <c r="F77" i="4"/>
  <c r="F6" i="8" s="1"/>
  <c r="AK32" i="4"/>
  <c r="AK34" i="4" s="1"/>
  <c r="AC32" i="4"/>
  <c r="AC33" i="4" s="1"/>
  <c r="E77" i="4"/>
  <c r="E6" i="8" s="1"/>
  <c r="E9" i="8" s="1"/>
  <c r="E11" i="8" s="1"/>
  <c r="AG32" i="4"/>
  <c r="AG33" i="4" s="1"/>
  <c r="AI32" i="4"/>
  <c r="AI34" i="4" s="1"/>
  <c r="AB32" i="4"/>
  <c r="AB34" i="4" s="1"/>
  <c r="AE32" i="4"/>
  <c r="AE33" i="4" s="1"/>
  <c r="AE35" i="4" s="1"/>
  <c r="AH32" i="4"/>
  <c r="AH34" i="4" s="1"/>
  <c r="AD32" i="4"/>
  <c r="AD33" i="4" s="1"/>
  <c r="AD35" i="4" s="1"/>
  <c r="L27" i="6"/>
  <c r="C6" i="8"/>
  <c r="C21" i="10"/>
  <c r="K32" i="6"/>
  <c r="K7" i="8" s="1"/>
  <c r="K9" i="8" s="1"/>
  <c r="K11" i="8" s="1"/>
  <c r="K8" i="10"/>
  <c r="BJ5" i="5"/>
  <c r="BJ10" i="5" s="1"/>
  <c r="AS121" i="4"/>
  <c r="AG125" i="4"/>
  <c r="AG4" i="8" s="1"/>
  <c r="D3" i="10"/>
  <c r="I9" i="8"/>
  <c r="I11" i="8" s="1"/>
  <c r="AA2" i="8"/>
  <c r="F7" i="2"/>
  <c r="E2" i="9"/>
  <c r="AS100" i="4"/>
  <c r="C5" i="9"/>
  <c r="C7" i="9" s="1"/>
  <c r="D44" i="4"/>
  <c r="D48" i="4" s="1"/>
  <c r="D49" i="4" s="1"/>
  <c r="D75" i="4" s="1"/>
  <c r="AJ125" i="4"/>
  <c r="AJ4" i="8" s="1"/>
  <c r="BB110" i="4"/>
  <c r="AK125" i="4"/>
  <c r="AK4" i="8" s="1"/>
  <c r="AC125" i="4"/>
  <c r="AC4" i="8" s="1"/>
  <c r="BB111" i="4"/>
  <c r="BB107" i="4"/>
  <c r="BB106" i="4"/>
  <c r="AD125" i="4"/>
  <c r="AD4" i="8" s="1"/>
  <c r="AT109" i="4"/>
  <c r="AU109" i="4" s="1"/>
  <c r="AV109" i="4" s="1"/>
  <c r="AW109" i="4" s="1"/>
  <c r="AP121" i="4"/>
  <c r="AW121" i="4"/>
  <c r="AP72" i="4"/>
  <c r="R38" i="4"/>
  <c r="R37" i="4"/>
  <c r="R46" i="4"/>
  <c r="R41" i="4"/>
  <c r="R40" i="4"/>
  <c r="R36" i="4"/>
  <c r="R35" i="4"/>
  <c r="AQ72" i="4"/>
  <c r="AO72" i="4"/>
  <c r="BF9" i="2"/>
  <c r="AH9" i="2"/>
  <c r="AG9" i="2"/>
  <c r="BH9" i="2"/>
  <c r="BC9" i="2"/>
  <c r="AA9" i="2"/>
  <c r="Q38" i="4"/>
  <c r="AP30" i="4"/>
  <c r="AK9" i="2"/>
  <c r="AV30" i="4"/>
  <c r="AQ30" i="4"/>
  <c r="AL30" i="4"/>
  <c r="AN26" i="4"/>
  <c r="AO26" i="4" s="1"/>
  <c r="AP26" i="4" s="1"/>
  <c r="AQ26" i="4" s="1"/>
  <c r="AR26" i="4" s="1"/>
  <c r="AS26" i="4" s="1"/>
  <c r="AT26" i="4" s="1"/>
  <c r="AU26" i="4" s="1"/>
  <c r="AV26" i="4" s="1"/>
  <c r="AW26" i="4" s="1"/>
  <c r="AQ100" i="4"/>
  <c r="AU72" i="4"/>
  <c r="AC9" i="2"/>
  <c r="AO30" i="4"/>
  <c r="BG9" i="2"/>
  <c r="AT60" i="4"/>
  <c r="AU60" i="4" s="1"/>
  <c r="AV60" i="4" s="1"/>
  <c r="AW60" i="4" s="1"/>
  <c r="AJ9" i="2"/>
  <c r="AB9" i="2"/>
  <c r="AU8" i="2"/>
  <c r="AU10" i="2" s="1"/>
  <c r="AU2" i="8" s="1"/>
  <c r="BE111" i="4"/>
  <c r="BE116" i="4"/>
  <c r="BE106" i="4"/>
  <c r="BE107" i="4"/>
  <c r="BE110" i="4"/>
  <c r="BE108" i="4"/>
  <c r="BE109" i="4" s="1"/>
  <c r="BB7" i="5"/>
  <c r="BB4" i="10" s="1"/>
  <c r="BB10" i="5"/>
  <c r="BH95" i="4"/>
  <c r="BH85" i="4"/>
  <c r="BH90" i="4"/>
  <c r="BH87" i="4"/>
  <c r="BH86" i="4"/>
  <c r="BH89" i="4"/>
  <c r="BG17" i="4"/>
  <c r="BG15" i="4"/>
  <c r="BG16" i="4"/>
  <c r="BG19" i="4"/>
  <c r="BG20" i="4"/>
  <c r="BG25" i="4"/>
  <c r="BG14" i="4"/>
  <c r="BE62" i="4"/>
  <c r="BE67" i="4"/>
  <c r="BE61" i="4"/>
  <c r="BE59" i="4"/>
  <c r="BE60" i="4" s="1"/>
  <c r="BE57" i="4"/>
  <c r="BE58" i="4"/>
  <c r="AA7" i="5"/>
  <c r="AA4" i="10" s="1"/>
  <c r="AP8" i="2"/>
  <c r="AP10" i="2" s="1"/>
  <c r="AP2" i="8" s="1"/>
  <c r="AN4" i="5"/>
  <c r="BH7" i="5"/>
  <c r="BH4" i="10" s="1"/>
  <c r="BH10" i="5"/>
  <c r="AU100" i="4"/>
  <c r="BC107" i="4"/>
  <c r="BC110" i="4"/>
  <c r="BC116" i="4"/>
  <c r="BC108" i="4"/>
  <c r="BC106" i="4"/>
  <c r="BC111" i="4"/>
  <c r="BG86" i="4"/>
  <c r="BG87" i="4"/>
  <c r="BG95" i="4"/>
  <c r="BG90" i="4"/>
  <c r="BG85" i="4"/>
  <c r="BG89" i="4"/>
  <c r="BB87" i="4"/>
  <c r="BB90" i="4"/>
  <c r="BB95" i="4"/>
  <c r="BB85" i="4"/>
  <c r="BB86" i="4"/>
  <c r="BB89" i="4"/>
  <c r="AC7" i="5"/>
  <c r="AC4" i="10" s="1"/>
  <c r="AD8" i="5"/>
  <c r="AD9" i="5" s="1"/>
  <c r="AC10" i="5"/>
  <c r="AC3" i="8" s="1"/>
  <c r="X36" i="4"/>
  <c r="AX8" i="2"/>
  <c r="AX10" i="2" s="1"/>
  <c r="AX2" i="8" s="1"/>
  <c r="AR8" i="2"/>
  <c r="AR10" i="2" s="1"/>
  <c r="AR2" i="8" s="1"/>
  <c r="AH10" i="5"/>
  <c r="AH3" i="8" s="1"/>
  <c r="AH7" i="5"/>
  <c r="AH4" i="10" s="1"/>
  <c r="AI8" i="5"/>
  <c r="AI9" i="5" s="1"/>
  <c r="BJ15" i="4"/>
  <c r="BJ17" i="4"/>
  <c r="BJ16" i="4"/>
  <c r="BJ19" i="4"/>
  <c r="BJ25" i="4"/>
  <c r="BJ20" i="4"/>
  <c r="BJ14" i="4"/>
  <c r="BB67" i="4"/>
  <c r="BB58" i="4"/>
  <c r="BB59" i="4"/>
  <c r="BB61" i="4"/>
  <c r="BB62" i="4"/>
  <c r="BB57" i="4"/>
  <c r="BA59" i="4"/>
  <c r="BA58" i="4"/>
  <c r="BA62" i="4"/>
  <c r="BA67" i="4"/>
  <c r="BA61" i="4"/>
  <c r="BA57" i="4"/>
  <c r="AJ7" i="5"/>
  <c r="AJ4" i="10" s="1"/>
  <c r="AJ10" i="5"/>
  <c r="AJ3" i="8" s="1"/>
  <c r="AO8" i="2"/>
  <c r="AO10" i="2" s="1"/>
  <c r="AO2" i="8" s="1"/>
  <c r="AW4" i="5"/>
  <c r="AX5" i="5" s="1"/>
  <c r="AX10" i="5" s="1"/>
  <c r="AB23" i="4"/>
  <c r="AB27" i="4" s="1"/>
  <c r="AC21" i="4"/>
  <c r="BD8" i="2"/>
  <c r="BD10" i="2" s="1"/>
  <c r="BD2" i="8" s="1"/>
  <c r="AQ8" i="2"/>
  <c r="AQ10" i="2" s="1"/>
  <c r="AQ2" i="8" s="1"/>
  <c r="BD7" i="5"/>
  <c r="BD4" i="10" s="1"/>
  <c r="BD10" i="5"/>
  <c r="AN18" i="4"/>
  <c r="AO18" i="4" s="1"/>
  <c r="AP18" i="4" s="1"/>
  <c r="AQ18" i="4" s="1"/>
  <c r="W40" i="4"/>
  <c r="W37" i="4"/>
  <c r="W36" i="4"/>
  <c r="W35" i="4"/>
  <c r="W46" i="4"/>
  <c r="W38" i="4"/>
  <c r="W41" i="4"/>
  <c r="AD46" i="4"/>
  <c r="AE38" i="4"/>
  <c r="S37" i="4"/>
  <c r="S35" i="4"/>
  <c r="S36" i="4"/>
  <c r="S41" i="4"/>
  <c r="S38" i="4"/>
  <c r="S40" i="4"/>
  <c r="S46" i="4"/>
  <c r="BA110" i="4"/>
  <c r="BA111" i="4"/>
  <c r="BA116" i="4"/>
  <c r="BA107" i="4"/>
  <c r="BA108" i="4"/>
  <c r="BA106" i="4"/>
  <c r="BF90" i="4"/>
  <c r="BF87" i="4"/>
  <c r="BF85" i="4"/>
  <c r="BF95" i="4"/>
  <c r="BF89" i="4"/>
  <c r="BF86" i="4"/>
  <c r="BJ90" i="4"/>
  <c r="BJ85" i="4"/>
  <c r="BJ86" i="4"/>
  <c r="BJ95" i="4"/>
  <c r="BJ89" i="4"/>
  <c r="BJ87" i="4"/>
  <c r="AM4" i="5"/>
  <c r="AN5" i="5" s="1"/>
  <c r="BF10" i="5"/>
  <c r="BF7" i="5"/>
  <c r="BF4" i="10" s="1"/>
  <c r="BE16" i="4"/>
  <c r="BE19" i="4"/>
  <c r="BE15" i="4"/>
  <c r="BE25" i="4"/>
  <c r="BE17" i="4"/>
  <c r="BE18" i="4" s="1"/>
  <c r="BE20" i="4"/>
  <c r="BE14" i="4"/>
  <c r="BA19" i="4"/>
  <c r="BA20" i="4"/>
  <c r="BA16" i="4"/>
  <c r="BA15" i="4"/>
  <c r="BA17" i="4"/>
  <c r="BA25" i="4"/>
  <c r="BA14" i="4"/>
  <c r="BC57" i="4"/>
  <c r="BC62" i="4"/>
  <c r="BC67" i="4"/>
  <c r="BC59" i="4"/>
  <c r="BC58" i="4"/>
  <c r="BC61" i="4"/>
  <c r="AV8" i="2"/>
  <c r="AV10" i="2" s="1"/>
  <c r="AV2" i="8" s="1"/>
  <c r="Z10" i="5"/>
  <c r="Z3" i="8" s="1"/>
  <c r="Z7" i="5"/>
  <c r="Z4" i="10" s="1"/>
  <c r="BA8" i="2"/>
  <c r="BA10" i="2" s="1"/>
  <c r="BA2" i="8" s="1"/>
  <c r="AX7" i="5"/>
  <c r="AX4" i="10" s="1"/>
  <c r="AS30" i="4"/>
  <c r="AK7" i="5"/>
  <c r="AK4" i="10" s="1"/>
  <c r="AT4" i="5"/>
  <c r="AU5" i="5" s="1"/>
  <c r="BJ8" i="2"/>
  <c r="BJ10" i="2" s="1"/>
  <c r="BJ2" i="8" s="1"/>
  <c r="BG111" i="4"/>
  <c r="BG108" i="4"/>
  <c r="BG106" i="4"/>
  <c r="BG107" i="4"/>
  <c r="BG110" i="4"/>
  <c r="BG116" i="4"/>
  <c r="BI108" i="4"/>
  <c r="BI106" i="4"/>
  <c r="BI107" i="4"/>
  <c r="BI110" i="4"/>
  <c r="BI111" i="4"/>
  <c r="BI116" i="4"/>
  <c r="BC5" i="5"/>
  <c r="BC8" i="5" s="1"/>
  <c r="BC9" i="5" s="1"/>
  <c r="AZ87" i="4"/>
  <c r="AZ89" i="4"/>
  <c r="AZ86" i="4"/>
  <c r="AZ85" i="4"/>
  <c r="AZ95" i="4"/>
  <c r="AZ90" i="4"/>
  <c r="BG5" i="5"/>
  <c r="BG8" i="5" s="1"/>
  <c r="BG9" i="5" s="1"/>
  <c r="BI25" i="4"/>
  <c r="BI17" i="4"/>
  <c r="BI20" i="4"/>
  <c r="BI15" i="4"/>
  <c r="BI19" i="4"/>
  <c r="BI16" i="4"/>
  <c r="BI14" i="4"/>
  <c r="AY15" i="4"/>
  <c r="AY17" i="4"/>
  <c r="AY18" i="4" s="1"/>
  <c r="AY16" i="4"/>
  <c r="AY19" i="4"/>
  <c r="AY25" i="4"/>
  <c r="AY26" i="4" s="1"/>
  <c r="AY20" i="4"/>
  <c r="AY14" i="4"/>
  <c r="AM8" i="2"/>
  <c r="AM10" i="2" s="1"/>
  <c r="AM2" i="8" s="1"/>
  <c r="AR4" i="5"/>
  <c r="AS5" i="5" s="1"/>
  <c r="AT88" i="4"/>
  <c r="AU88" i="4" s="1"/>
  <c r="AV88" i="4" s="1"/>
  <c r="AW88" i="4" s="1"/>
  <c r="AO4" i="5"/>
  <c r="AG7" i="5"/>
  <c r="AG4" i="10" s="1"/>
  <c r="AH8" i="5"/>
  <c r="AH9" i="5" s="1"/>
  <c r="AY5" i="5"/>
  <c r="AY8" i="5" s="1"/>
  <c r="AY9" i="5" s="1"/>
  <c r="BI5" i="5"/>
  <c r="BI10" i="5" s="1"/>
  <c r="AT18" i="4"/>
  <c r="AU18" i="4" s="1"/>
  <c r="AV18" i="4" s="1"/>
  <c r="AW18" i="4" s="1"/>
  <c r="AN21" i="4"/>
  <c r="AB7" i="5"/>
  <c r="AB4" i="10" s="1"/>
  <c r="AC8" i="5"/>
  <c r="AC9" i="5" s="1"/>
  <c r="AZ13" i="4"/>
  <c r="BI13" i="4"/>
  <c r="AY13" i="4"/>
  <c r="BA13" i="4"/>
  <c r="BD13" i="4"/>
  <c r="BJ13" i="4"/>
  <c r="BC13" i="4"/>
  <c r="BE13" i="4"/>
  <c r="BH13" i="4"/>
  <c r="BB13" i="4"/>
  <c r="BF13" i="4"/>
  <c r="BG13" i="4"/>
  <c r="BB55" i="4"/>
  <c r="BJ55" i="4"/>
  <c r="BH55" i="4"/>
  <c r="BG55" i="4"/>
  <c r="BI55" i="4"/>
  <c r="AZ55" i="4"/>
  <c r="AY55" i="4"/>
  <c r="BF55" i="4"/>
  <c r="BC55" i="4"/>
  <c r="BE55" i="4"/>
  <c r="BD55" i="4"/>
  <c r="BA55" i="4"/>
  <c r="AU121" i="4"/>
  <c r="AQ121" i="4"/>
  <c r="AO121" i="4"/>
  <c r="AP100" i="4"/>
  <c r="AV100" i="4"/>
  <c r="AW100" i="4"/>
  <c r="AT72" i="4"/>
  <c r="AS72" i="4"/>
  <c r="AT8" i="2"/>
  <c r="AT10" i="2" s="1"/>
  <c r="AT2" i="8" s="1"/>
  <c r="AW8" i="2"/>
  <c r="AW10" i="2" s="1"/>
  <c r="AW2" i="8" s="1"/>
  <c r="AF10" i="5"/>
  <c r="AF3" i="8" s="1"/>
  <c r="AF7" i="5"/>
  <c r="AF4" i="10" s="1"/>
  <c r="BH111" i="4"/>
  <c r="BH106" i="4"/>
  <c r="BH110" i="4"/>
  <c r="BH108" i="4"/>
  <c r="BH107" i="4"/>
  <c r="BH116" i="4"/>
  <c r="BF116" i="4"/>
  <c r="BF108" i="4"/>
  <c r="BF111" i="4"/>
  <c r="BF107" i="4"/>
  <c r="BF106" i="4"/>
  <c r="BF110" i="4"/>
  <c r="AY4" i="5"/>
  <c r="BI95" i="4"/>
  <c r="BI90" i="4"/>
  <c r="BI87" i="4"/>
  <c r="BI89" i="4"/>
  <c r="BI85" i="4"/>
  <c r="BI86" i="4"/>
  <c r="BD89" i="4"/>
  <c r="BD90" i="4"/>
  <c r="BD87" i="4"/>
  <c r="BD95" i="4"/>
  <c r="BD85" i="4"/>
  <c r="BD86" i="4"/>
  <c r="AI33" i="4"/>
  <c r="AQ4" i="5"/>
  <c r="AR5" i="5" s="1"/>
  <c r="AW30" i="4"/>
  <c r="BI8" i="2"/>
  <c r="BI10" i="2" s="1"/>
  <c r="BI2" i="8" s="1"/>
  <c r="BC16" i="4"/>
  <c r="BC15" i="4"/>
  <c r="BC17" i="4"/>
  <c r="BC25" i="4"/>
  <c r="BC20" i="4"/>
  <c r="BC19" i="4"/>
  <c r="BC14" i="4"/>
  <c r="BB16" i="4"/>
  <c r="BB17" i="4"/>
  <c r="BB15" i="4"/>
  <c r="BB19" i="4"/>
  <c r="BB25" i="4"/>
  <c r="BB20" i="4"/>
  <c r="BB14" i="4"/>
  <c r="BF16" i="4"/>
  <c r="BF15" i="4"/>
  <c r="BF17" i="4"/>
  <c r="BF20" i="4"/>
  <c r="BF19" i="4"/>
  <c r="BF25" i="4"/>
  <c r="BF14" i="4"/>
  <c r="BG57" i="4"/>
  <c r="BG61" i="4"/>
  <c r="BG58" i="4"/>
  <c r="BG67" i="4"/>
  <c r="BG59" i="4"/>
  <c r="BG62" i="4"/>
  <c r="BF57" i="4"/>
  <c r="BF58" i="4"/>
  <c r="BF62" i="4"/>
  <c r="BF67" i="4"/>
  <c r="BF59" i="4"/>
  <c r="BF61" i="4"/>
  <c r="AL4" i="5"/>
  <c r="AM5" i="5" s="1"/>
  <c r="AS8" i="2"/>
  <c r="AS10" i="2" s="1"/>
  <c r="AS2" i="8" s="1"/>
  <c r="AK5" i="5"/>
  <c r="AK8" i="5" s="1"/>
  <c r="AK9" i="5" s="1"/>
  <c r="U46" i="4"/>
  <c r="U37" i="4"/>
  <c r="U40" i="4"/>
  <c r="U35" i="4"/>
  <c r="U41" i="4"/>
  <c r="U38" i="4"/>
  <c r="U39" i="4" s="1"/>
  <c r="U36" i="4"/>
  <c r="BC7" i="5"/>
  <c r="BC4" i="10" s="1"/>
  <c r="BD8" i="5"/>
  <c r="BD9" i="5" s="1"/>
  <c r="AU30" i="4"/>
  <c r="AY8" i="2"/>
  <c r="AY10" i="2" s="1"/>
  <c r="AY2" i="8" s="1"/>
  <c r="H98" i="4"/>
  <c r="AV121" i="4"/>
  <c r="AT121" i="4"/>
  <c r="AT100" i="4"/>
  <c r="AO100" i="4"/>
  <c r="AV72" i="4"/>
  <c r="AW72" i="4"/>
  <c r="P35" i="4"/>
  <c r="AS4" i="5"/>
  <c r="AT5" i="5" s="1"/>
  <c r="AV4" i="5"/>
  <c r="AW5" i="5" s="1"/>
  <c r="AG5" i="5"/>
  <c r="AG8" i="5" s="1"/>
  <c r="AG9" i="5" s="1"/>
  <c r="BB8" i="5"/>
  <c r="BB9" i="5" s="1"/>
  <c r="BA7" i="5"/>
  <c r="BA4" i="10" s="1"/>
  <c r="AZ8" i="2"/>
  <c r="AZ10" i="2" s="1"/>
  <c r="AZ2" i="8" s="1"/>
  <c r="BA95" i="4"/>
  <c r="BA89" i="4"/>
  <c r="BA85" i="4"/>
  <c r="BA90" i="4"/>
  <c r="BA87" i="4"/>
  <c r="BA86" i="4"/>
  <c r="BC87" i="4"/>
  <c r="BC89" i="4"/>
  <c r="BC85" i="4"/>
  <c r="BC95" i="4"/>
  <c r="BC90" i="4"/>
  <c r="BC86" i="4"/>
  <c r="BE90" i="4"/>
  <c r="BE89" i="4"/>
  <c r="BE85" i="4"/>
  <c r="BE87" i="4"/>
  <c r="BE88" i="4" s="1"/>
  <c r="BE95" i="4"/>
  <c r="BE86" i="4"/>
  <c r="AL9" i="2"/>
  <c r="AD10" i="5"/>
  <c r="AD3" i="8" s="1"/>
  <c r="AD7" i="5"/>
  <c r="AD4" i="10" s="1"/>
  <c r="AE8" i="5"/>
  <c r="AE9" i="5" s="1"/>
  <c r="AN8" i="2"/>
  <c r="AN10" i="2" s="1"/>
  <c r="AN2" i="8" s="1"/>
  <c r="BE8" i="2"/>
  <c r="BE10" i="2" s="1"/>
  <c r="BE2" i="8" s="1"/>
  <c r="BE7" i="5"/>
  <c r="BE4" i="10" s="1"/>
  <c r="BF8" i="5"/>
  <c r="BF9" i="5" s="1"/>
  <c r="BH8" i="5"/>
  <c r="BH9" i="5" s="1"/>
  <c r="BG7" i="5"/>
  <c r="BG4" i="10" s="1"/>
  <c r="AD9" i="2"/>
  <c r="AE10" i="5"/>
  <c r="AE3" i="8" s="1"/>
  <c r="AF8" i="5"/>
  <c r="AF9" i="5" s="1"/>
  <c r="AE7" i="5"/>
  <c r="AE4" i="10" s="1"/>
  <c r="BH20" i="4"/>
  <c r="BH19" i="4"/>
  <c r="BH17" i="4"/>
  <c r="BH15" i="4"/>
  <c r="BH25" i="4"/>
  <c r="BH16" i="4"/>
  <c r="BH14" i="4"/>
  <c r="BD20" i="4"/>
  <c r="BD25" i="4"/>
  <c r="BD15" i="4"/>
  <c r="BD16" i="4"/>
  <c r="BD19" i="4"/>
  <c r="BD17" i="4"/>
  <c r="BD14" i="4"/>
  <c r="AZ25" i="4"/>
  <c r="AZ15" i="4"/>
  <c r="AZ16" i="4"/>
  <c r="AZ19" i="4"/>
  <c r="AZ17" i="4"/>
  <c r="AZ20" i="4"/>
  <c r="AZ14" i="4"/>
  <c r="BI67" i="4"/>
  <c r="BI61" i="4"/>
  <c r="BI62" i="4"/>
  <c r="BI59" i="4"/>
  <c r="BI57" i="4"/>
  <c r="BI58" i="4"/>
  <c r="BH58" i="4"/>
  <c r="BH62" i="4"/>
  <c r="BH61" i="4"/>
  <c r="BH57" i="4"/>
  <c r="BH67" i="4"/>
  <c r="BH59" i="4"/>
  <c r="AE9" i="2"/>
  <c r="AU4" i="5"/>
  <c r="AV5" i="5" s="1"/>
  <c r="BB9" i="2"/>
  <c r="AA5" i="5"/>
  <c r="AA8" i="5" s="1"/>
  <c r="AA9" i="5" s="1"/>
  <c r="AI9" i="2"/>
  <c r="AZ4" i="5"/>
  <c r="AB5" i="5"/>
  <c r="AB8" i="5" s="1"/>
  <c r="AB9" i="5" s="1"/>
  <c r="AF9" i="2"/>
  <c r="R23" i="4"/>
  <c r="R27" i="4" s="1"/>
  <c r="S21" i="4"/>
  <c r="AP4" i="5"/>
  <c r="AI10" i="5"/>
  <c r="AI3" i="8" s="1"/>
  <c r="AI7" i="5"/>
  <c r="AI4" i="10" s="1"/>
  <c r="AJ8" i="5"/>
  <c r="AJ9" i="5" s="1"/>
  <c r="BE5" i="5"/>
  <c r="BE8" i="5" s="1"/>
  <c r="BE9" i="5" s="1"/>
  <c r="AT30" i="4"/>
  <c r="Y35" i="4"/>
  <c r="AL5" i="5"/>
  <c r="AL8" i="5" s="1"/>
  <c r="AL9" i="5" s="1"/>
  <c r="F70" i="4"/>
  <c r="BE56" i="4"/>
  <c r="BB56" i="4"/>
  <c r="BF56" i="4"/>
  <c r="BI56" i="4"/>
  <c r="BD56" i="4"/>
  <c r="BJ56" i="4"/>
  <c r="AZ56" i="4"/>
  <c r="BC56" i="4"/>
  <c r="AY56" i="4"/>
  <c r="BH56" i="4"/>
  <c r="BG56" i="4"/>
  <c r="BA56" i="4"/>
  <c r="F42" i="4"/>
  <c r="E44" i="4"/>
  <c r="E48" i="4" s="1"/>
  <c r="I28" i="4"/>
  <c r="BB105" i="4"/>
  <c r="BH105" i="4"/>
  <c r="BJ105" i="4"/>
  <c r="BI105" i="4"/>
  <c r="AZ105" i="4"/>
  <c r="BE105" i="4"/>
  <c r="BA105" i="4"/>
  <c r="BD105" i="4"/>
  <c r="AY105" i="4"/>
  <c r="BG105" i="4"/>
  <c r="BC105" i="4"/>
  <c r="BF105" i="4"/>
  <c r="AH121" i="4"/>
  <c r="AH125" i="4" s="1"/>
  <c r="AH4" i="8" s="1"/>
  <c r="V121" i="4"/>
  <c r="V125" i="4" s="1"/>
  <c r="V4" i="8" s="1"/>
  <c r="H94" i="4"/>
  <c r="G99" i="4"/>
  <c r="D121" i="4"/>
  <c r="D125" i="4" s="1"/>
  <c r="D4" i="8" s="1"/>
  <c r="E112" i="4"/>
  <c r="D114" i="4"/>
  <c r="I93" i="4"/>
  <c r="I97" i="4" s="1"/>
  <c r="J91" i="4"/>
  <c r="D6" i="8"/>
  <c r="F66" i="4"/>
  <c r="E71" i="4"/>
  <c r="G65" i="4"/>
  <c r="G69" i="4" s="1"/>
  <c r="H63" i="4"/>
  <c r="H72" i="4"/>
  <c r="M24" i="4"/>
  <c r="L29" i="4"/>
  <c r="N23" i="4"/>
  <c r="N27" i="4" s="1"/>
  <c r="O21" i="4"/>
  <c r="B5" i="1"/>
  <c r="C6" i="1" s="1"/>
  <c r="D6" i="1" s="1"/>
  <c r="E6" i="1" s="1"/>
  <c r="F6" i="1" s="1"/>
  <c r="G6" i="1" s="1"/>
  <c r="Y36" i="4" l="1"/>
  <c r="V46" i="4"/>
  <c r="Y40" i="4"/>
  <c r="V38" i="4"/>
  <c r="V40" i="4"/>
  <c r="Y41" i="4"/>
  <c r="Y38" i="4"/>
  <c r="Y46" i="4"/>
  <c r="AC34" i="4"/>
  <c r="AB33" i="4"/>
  <c r="AB40" i="4" s="1"/>
  <c r="AG34" i="4"/>
  <c r="V36" i="4"/>
  <c r="V41" i="4"/>
  <c r="V37" i="4"/>
  <c r="AS125" i="4"/>
  <c r="AS4" i="8" s="1"/>
  <c r="P38" i="4"/>
  <c r="AE36" i="4"/>
  <c r="AD38" i="4"/>
  <c r="P36" i="4"/>
  <c r="P41" i="4"/>
  <c r="AE40" i="4"/>
  <c r="AD40" i="4"/>
  <c r="AD37" i="4"/>
  <c r="X41" i="4"/>
  <c r="X38" i="4"/>
  <c r="AK33" i="4"/>
  <c r="AK35" i="4" s="1"/>
  <c r="Q35" i="4"/>
  <c r="Z33" i="4"/>
  <c r="Z38" i="4" s="1"/>
  <c r="D9" i="8"/>
  <c r="D11" i="8" s="1"/>
  <c r="BF121" i="4"/>
  <c r="BG121" i="4"/>
  <c r="BE121" i="4"/>
  <c r="BI121" i="4"/>
  <c r="BH121" i="4"/>
  <c r="P37" i="4"/>
  <c r="P40" i="4"/>
  <c r="AE41" i="4"/>
  <c r="AE37" i="4"/>
  <c r="AE46" i="4"/>
  <c r="AD41" i="4"/>
  <c r="AD36" i="4"/>
  <c r="X37" i="4"/>
  <c r="X35" i="4"/>
  <c r="X46" i="4"/>
  <c r="Q41" i="4"/>
  <c r="Q40" i="4"/>
  <c r="AE34" i="4"/>
  <c r="AD34" i="4"/>
  <c r="P34" i="4"/>
  <c r="J24" i="6"/>
  <c r="H18" i="6"/>
  <c r="P12" i="6"/>
  <c r="S6" i="6"/>
  <c r="K23" i="6"/>
  <c r="K25" i="6" s="1"/>
  <c r="BC121" i="4"/>
  <c r="BA121" i="4"/>
  <c r="BB121" i="4"/>
  <c r="C9" i="8"/>
  <c r="C11" i="8" s="1"/>
  <c r="F9" i="8"/>
  <c r="F11" i="8" s="1"/>
  <c r="C27" i="3"/>
  <c r="D26" i="3"/>
  <c r="E26" i="3" s="1"/>
  <c r="G70" i="4"/>
  <c r="Q36" i="4"/>
  <c r="Q37" i="4"/>
  <c r="AZ5" i="5"/>
  <c r="AZ8" i="5"/>
  <c r="AZ9" i="5" s="1"/>
  <c r="AH33" i="4"/>
  <c r="AH36" i="4" s="1"/>
  <c r="AJ33" i="4"/>
  <c r="AJ46" i="4" s="1"/>
  <c r="AT32" i="4"/>
  <c r="AT34" i="4" s="1"/>
  <c r="AU32" i="4"/>
  <c r="AU33" i="4" s="1"/>
  <c r="AS32" i="4"/>
  <c r="AS34" i="4" s="1"/>
  <c r="AO32" i="4"/>
  <c r="AO34" i="4" s="1"/>
  <c r="AQ32" i="4"/>
  <c r="AQ33" i="4" s="1"/>
  <c r="AQ37" i="4" s="1"/>
  <c r="AW32" i="4"/>
  <c r="AW34" i="4" s="1"/>
  <c r="AL32" i="4"/>
  <c r="AL33" i="4" s="1"/>
  <c r="AL35" i="4" s="1"/>
  <c r="AV32" i="4"/>
  <c r="AV33" i="4" s="1"/>
  <c r="AV46" i="4" s="1"/>
  <c r="AP32" i="4"/>
  <c r="AP34" i="4" s="1"/>
  <c r="M27" i="6"/>
  <c r="C31" i="3"/>
  <c r="C32" i="3" s="1"/>
  <c r="L32" i="6"/>
  <c r="L7" i="8" s="1"/>
  <c r="L9" i="8" s="1"/>
  <c r="L11" i="8" s="1"/>
  <c r="L8" i="10"/>
  <c r="AP125" i="4"/>
  <c r="AP4" i="8" s="1"/>
  <c r="AW125" i="4"/>
  <c r="AW4" i="8" s="1"/>
  <c r="AJ41" i="4"/>
  <c r="B21" i="11"/>
  <c r="B20" i="11"/>
  <c r="F11" i="2"/>
  <c r="E3" i="10"/>
  <c r="G7" i="2"/>
  <c r="F2" i="9"/>
  <c r="AQ125" i="4"/>
  <c r="AQ4" i="8" s="1"/>
  <c r="D45" i="4"/>
  <c r="D50" i="4" s="1"/>
  <c r="D76" i="4" s="1"/>
  <c r="V39" i="4"/>
  <c r="W39" i="4" s="1"/>
  <c r="Z36" i="4"/>
  <c r="BF88" i="4"/>
  <c r="BG88" i="4" s="1"/>
  <c r="BH88" i="4" s="1"/>
  <c r="BI88" i="4" s="1"/>
  <c r="AO125" i="4"/>
  <c r="AO4" i="8" s="1"/>
  <c r="BG10" i="5"/>
  <c r="AU9" i="2"/>
  <c r="AU125" i="4"/>
  <c r="AU4" i="8" s="1"/>
  <c r="BA100" i="4"/>
  <c r="BB72" i="4"/>
  <c r="BD9" i="2"/>
  <c r="AX30" i="4"/>
  <c r="I98" i="4"/>
  <c r="BH72" i="4"/>
  <c r="BF100" i="4"/>
  <c r="BG100" i="4"/>
  <c r="BA30" i="4"/>
  <c r="AM9" i="2"/>
  <c r="BA9" i="2"/>
  <c r="BE100" i="4"/>
  <c r="Y51" i="4"/>
  <c r="R51" i="4"/>
  <c r="AW9" i="2"/>
  <c r="AN9" i="2"/>
  <c r="AZ9" i="2"/>
  <c r="BE10" i="5"/>
  <c r="BF30" i="4"/>
  <c r="AV125" i="4"/>
  <c r="AV4" i="8" s="1"/>
  <c r="AB10" i="5"/>
  <c r="AB3" i="8" s="1"/>
  <c r="AV9" i="2"/>
  <c r="S51" i="4"/>
  <c r="BI8" i="5"/>
  <c r="BI9" i="5" s="1"/>
  <c r="AT125" i="4"/>
  <c r="AT4" i="8" s="1"/>
  <c r="BB30" i="4"/>
  <c r="AT9" i="2"/>
  <c r="AZ26" i="4"/>
  <c r="BA26" i="4" s="1"/>
  <c r="BB26" i="4" s="1"/>
  <c r="BC26" i="4" s="1"/>
  <c r="BD26" i="4" s="1"/>
  <c r="BE26" i="4" s="1"/>
  <c r="BF26" i="4" s="1"/>
  <c r="BG26" i="4" s="1"/>
  <c r="BH26" i="4" s="1"/>
  <c r="BI26" i="4" s="1"/>
  <c r="BJ9" i="2"/>
  <c r="BE30" i="4"/>
  <c r="AY9" i="2"/>
  <c r="BC30" i="4"/>
  <c r="AK10" i="5"/>
  <c r="AK3" i="8" s="1"/>
  <c r="BF60" i="4"/>
  <c r="BG60" i="4" s="1"/>
  <c r="BH60" i="4" s="1"/>
  <c r="BI60" i="4" s="1"/>
  <c r="U51" i="4"/>
  <c r="AG10" i="5"/>
  <c r="AG3" i="8" s="1"/>
  <c r="W51" i="4"/>
  <c r="AR9" i="2"/>
  <c r="AP9" i="2"/>
  <c r="AZ7" i="5"/>
  <c r="AZ4" i="10" s="1"/>
  <c r="AZ10" i="5"/>
  <c r="AW33" i="4"/>
  <c r="AN23" i="4"/>
  <c r="AN27" i="4" s="1"/>
  <c r="AO21" i="4"/>
  <c r="AA10" i="5"/>
  <c r="AA3" i="8" s="1"/>
  <c r="BF109" i="4"/>
  <c r="BG109" i="4" s="1"/>
  <c r="BH109" i="4" s="1"/>
  <c r="BI109" i="4" s="1"/>
  <c r="AN30" i="4"/>
  <c r="BE72" i="4"/>
  <c r="BB100" i="4"/>
  <c r="BA5" i="5"/>
  <c r="BA10" i="5" s="1"/>
  <c r="BC10" i="5"/>
  <c r="AK37" i="4"/>
  <c r="AK41" i="4"/>
  <c r="BA72" i="4"/>
  <c r="BC72" i="4"/>
  <c r="BI72" i="4"/>
  <c r="BC100" i="4"/>
  <c r="BH100" i="4"/>
  <c r="AP7" i="5"/>
  <c r="AP4" i="10" s="1"/>
  <c r="BH30" i="4"/>
  <c r="AS7" i="5"/>
  <c r="AS4" i="10" s="1"/>
  <c r="AT8" i="5"/>
  <c r="AT9" i="5" s="1"/>
  <c r="AS10" i="5"/>
  <c r="AL7" i="5"/>
  <c r="AL4" i="10" s="1"/>
  <c r="AL10" i="5"/>
  <c r="AL3" i="8" s="1"/>
  <c r="AM8" i="5"/>
  <c r="AM9" i="5" s="1"/>
  <c r="BI9" i="2"/>
  <c r="AC41" i="4"/>
  <c r="AC46" i="4"/>
  <c r="AC37" i="4"/>
  <c r="AC35" i="4"/>
  <c r="AC38" i="4"/>
  <c r="AC40" i="4"/>
  <c r="AC36" i="4"/>
  <c r="AB38" i="4"/>
  <c r="AB41" i="4"/>
  <c r="AB35" i="4"/>
  <c r="BF18" i="4"/>
  <c r="BG18" i="4" s="1"/>
  <c r="BH18" i="4" s="1"/>
  <c r="BI18" i="4" s="1"/>
  <c r="AW7" i="5"/>
  <c r="AW4" i="10" s="1"/>
  <c r="AX8" i="5"/>
  <c r="AX9" i="5" s="1"/>
  <c r="AW10" i="5"/>
  <c r="AG36" i="4"/>
  <c r="AG38" i="4"/>
  <c r="AG39" i="4" s="1"/>
  <c r="AG46" i="4"/>
  <c r="AG35" i="4"/>
  <c r="AG37" i="4"/>
  <c r="AG41" i="4"/>
  <c r="AG40" i="4"/>
  <c r="AN7" i="5"/>
  <c r="AN4" i="10" s="1"/>
  <c r="AN10" i="5"/>
  <c r="S23" i="4"/>
  <c r="S27" i="4" s="1"/>
  <c r="T21" i="4"/>
  <c r="T30" i="4"/>
  <c r="AI35" i="4"/>
  <c r="AI37" i="4"/>
  <c r="AI36" i="4"/>
  <c r="AI38" i="4"/>
  <c r="AI40" i="4"/>
  <c r="AI46" i="4"/>
  <c r="AI41" i="4"/>
  <c r="AO7" i="5"/>
  <c r="AO4" i="10" s="1"/>
  <c r="AR7" i="5"/>
  <c r="AR4" i="10" s="1"/>
  <c r="AS8" i="5"/>
  <c r="AS9" i="5" s="1"/>
  <c r="AR10" i="5"/>
  <c r="BI30" i="4"/>
  <c r="AV38" i="4"/>
  <c r="AV37" i="4"/>
  <c r="BG30" i="4"/>
  <c r="BG72" i="4"/>
  <c r="BF72" i="4"/>
  <c r="BI100" i="4"/>
  <c r="AQ5" i="5"/>
  <c r="AQ8" i="5" s="1"/>
  <c r="AQ9" i="5" s="1"/>
  <c r="AU10" i="5"/>
  <c r="AV8" i="5"/>
  <c r="AV9" i="5" s="1"/>
  <c r="AU7" i="5"/>
  <c r="AU4" i="10" s="1"/>
  <c r="BE9" i="2"/>
  <c r="AW8" i="5"/>
  <c r="AW9" i="5" s="1"/>
  <c r="AV10" i="5"/>
  <c r="AV7" i="5"/>
  <c r="AV4" i="10" s="1"/>
  <c r="AS9" i="2"/>
  <c r="AR8" i="5"/>
  <c r="AR9" i="5" s="1"/>
  <c r="AQ7" i="5"/>
  <c r="AQ4" i="10" s="1"/>
  <c r="AY10" i="5"/>
  <c r="AY7" i="5"/>
  <c r="AY4" i="10" s="1"/>
  <c r="AP5" i="5"/>
  <c r="AP10" i="5" s="1"/>
  <c r="AZ21" i="4"/>
  <c r="AZ18" i="4"/>
  <c r="BA18" i="4" s="1"/>
  <c r="BB18" i="4" s="1"/>
  <c r="BC18" i="4" s="1"/>
  <c r="AT10" i="5"/>
  <c r="AT7" i="5"/>
  <c r="AT4" i="10" s="1"/>
  <c r="AU8" i="5"/>
  <c r="AU9" i="5" s="1"/>
  <c r="BJ8" i="5"/>
  <c r="BJ9" i="5" s="1"/>
  <c r="AM10" i="5"/>
  <c r="AM3" i="8" s="1"/>
  <c r="AM7" i="5"/>
  <c r="AM4" i="10" s="1"/>
  <c r="AN8" i="5"/>
  <c r="AN9" i="5" s="1"/>
  <c r="AQ9" i="2"/>
  <c r="AD21" i="4"/>
  <c r="AC23" i="4"/>
  <c r="AC27" i="4" s="1"/>
  <c r="AO9" i="2"/>
  <c r="AX9" i="2"/>
  <c r="AO5" i="5"/>
  <c r="AO10" i="5" s="1"/>
  <c r="E49" i="4"/>
  <c r="E75" i="4" s="1"/>
  <c r="F44" i="4"/>
  <c r="F48" i="4" s="1"/>
  <c r="G42" i="4"/>
  <c r="J28" i="4"/>
  <c r="D118" i="4"/>
  <c r="D119" i="4" s="1"/>
  <c r="D123" i="4" s="1"/>
  <c r="D3" i="9" s="1"/>
  <c r="D4" i="9" s="1"/>
  <c r="D115" i="4"/>
  <c r="F112" i="4"/>
  <c r="E114" i="4"/>
  <c r="E118" i="4" s="1"/>
  <c r="I94" i="4"/>
  <c r="H99" i="4"/>
  <c r="N108" i="4"/>
  <c r="N107" i="4"/>
  <c r="N116" i="4"/>
  <c r="N111" i="4"/>
  <c r="N110" i="4"/>
  <c r="N106" i="4"/>
  <c r="K91" i="4"/>
  <c r="J93" i="4"/>
  <c r="J97" i="4" s="1"/>
  <c r="H111" i="4"/>
  <c r="H106" i="4"/>
  <c r="H107" i="4"/>
  <c r="H116" i="4"/>
  <c r="H117" i="4" s="1"/>
  <c r="I117" i="4" s="1"/>
  <c r="J117" i="4" s="1"/>
  <c r="K117" i="4" s="1"/>
  <c r="L117" i="4" s="1"/>
  <c r="M117" i="4" s="1"/>
  <c r="H110" i="4"/>
  <c r="H108" i="4"/>
  <c r="I63" i="4"/>
  <c r="H65" i="4"/>
  <c r="H69" i="4" s="1"/>
  <c r="G66" i="4"/>
  <c r="F71" i="4"/>
  <c r="D5" i="9"/>
  <c r="O23" i="4"/>
  <c r="N24" i="4"/>
  <c r="N29" i="4" s="1"/>
  <c r="M29" i="4"/>
  <c r="AV40" i="4" l="1"/>
  <c r="AB37" i="4"/>
  <c r="AB46" i="4"/>
  <c r="AB36" i="4"/>
  <c r="AU34" i="4"/>
  <c r="AK38" i="4"/>
  <c r="Z35" i="4"/>
  <c r="Z41" i="4"/>
  <c r="AJ36" i="4"/>
  <c r="AE51" i="4"/>
  <c r="X51" i="4"/>
  <c r="AD51" i="4"/>
  <c r="V51" i="4"/>
  <c r="AQ36" i="4"/>
  <c r="AL46" i="4"/>
  <c r="X39" i="4"/>
  <c r="Y39" i="4" s="1"/>
  <c r="AV35" i="4"/>
  <c r="AV36" i="4"/>
  <c r="AV41" i="4"/>
  <c r="AK40" i="4"/>
  <c r="AK36" i="4"/>
  <c r="AK46" i="4"/>
  <c r="AO33" i="4"/>
  <c r="AO40" i="4" s="1"/>
  <c r="AV34" i="4"/>
  <c r="Z37" i="4"/>
  <c r="Z40" i="4"/>
  <c r="AJ40" i="4"/>
  <c r="AJ37" i="4"/>
  <c r="AJ38" i="4"/>
  <c r="Z46" i="4"/>
  <c r="AJ35" i="4"/>
  <c r="Q51" i="4"/>
  <c r="K24" i="6"/>
  <c r="I17" i="6"/>
  <c r="H28" i="6"/>
  <c r="H9" i="10" s="1"/>
  <c r="H10" i="10" s="1"/>
  <c r="H12" i="10" s="1"/>
  <c r="Q11" i="6"/>
  <c r="Q13" i="6" s="1"/>
  <c r="T5" i="6"/>
  <c r="T7" i="6" s="1"/>
  <c r="L23" i="6"/>
  <c r="L25" i="6" s="1"/>
  <c r="AQ35" i="4"/>
  <c r="AQ41" i="4"/>
  <c r="AL41" i="4"/>
  <c r="AL36" i="4"/>
  <c r="AT33" i="4"/>
  <c r="AT37" i="4" s="1"/>
  <c r="AS33" i="4"/>
  <c r="AS38" i="4" s="1"/>
  <c r="AS39" i="4" s="1"/>
  <c r="AH35" i="4"/>
  <c r="AH37" i="4"/>
  <c r="BA8" i="5"/>
  <c r="AH40" i="4"/>
  <c r="AH38" i="4"/>
  <c r="AH39" i="4" s="1"/>
  <c r="AI39" i="4" s="1"/>
  <c r="AJ39" i="4" s="1"/>
  <c r="J98" i="4"/>
  <c r="AQ46" i="4"/>
  <c r="AQ38" i="4"/>
  <c r="AQ40" i="4"/>
  <c r="AL38" i="4"/>
  <c r="AL40" i="4"/>
  <c r="AL37" i="4"/>
  <c r="AQ34" i="4"/>
  <c r="AH41" i="4"/>
  <c r="AH46" i="4"/>
  <c r="AL34" i="4"/>
  <c r="AP33" i="4"/>
  <c r="AP41" i="4" s="1"/>
  <c r="AD77" i="4"/>
  <c r="AD6" i="8" s="1"/>
  <c r="BI32" i="4"/>
  <c r="BI34" i="4" s="1"/>
  <c r="T32" i="4"/>
  <c r="T33" i="4" s="1"/>
  <c r="AN32" i="4"/>
  <c r="AN34" i="4" s="1"/>
  <c r="AE77" i="4"/>
  <c r="AE6" i="8" s="1"/>
  <c r="U77" i="4"/>
  <c r="U6" i="8" s="1"/>
  <c r="X77" i="4"/>
  <c r="X6" i="8" s="1"/>
  <c r="Y77" i="4"/>
  <c r="Y6" i="8" s="1"/>
  <c r="BA32" i="4"/>
  <c r="BA33" i="4" s="1"/>
  <c r="BA37" i="4" s="1"/>
  <c r="AX32" i="4"/>
  <c r="AX33" i="4" s="1"/>
  <c r="AX40" i="4" s="1"/>
  <c r="BG32" i="4"/>
  <c r="BG34" i="4" s="1"/>
  <c r="BH32" i="4"/>
  <c r="BH34" i="4" s="1"/>
  <c r="W77" i="4"/>
  <c r="W6" i="8" s="1"/>
  <c r="BC32" i="4"/>
  <c r="BC34" i="4" s="1"/>
  <c r="BE32" i="4"/>
  <c r="BE33" i="4" s="1"/>
  <c r="BE46" i="4" s="1"/>
  <c r="BB32" i="4"/>
  <c r="BB33" i="4" s="1"/>
  <c r="BB37" i="4" s="1"/>
  <c r="S77" i="4"/>
  <c r="S6" i="8" s="1"/>
  <c r="S9" i="8" s="1"/>
  <c r="BF32" i="4"/>
  <c r="BF33" i="4" s="1"/>
  <c r="BF36" i="4" s="1"/>
  <c r="V77" i="4"/>
  <c r="V6" i="8" s="1"/>
  <c r="R77" i="4"/>
  <c r="R6" i="8" s="1"/>
  <c r="Q77" i="4"/>
  <c r="Q6" i="8" s="1"/>
  <c r="N27" i="6"/>
  <c r="C35" i="3"/>
  <c r="C33" i="3"/>
  <c r="C34" i="3" s="1"/>
  <c r="M32" i="6"/>
  <c r="M7" i="8" s="1"/>
  <c r="M9" i="8" s="1"/>
  <c r="M11" i="8" s="1"/>
  <c r="M8" i="10"/>
  <c r="BB125" i="4"/>
  <c r="BB4" i="8" s="1"/>
  <c r="BI125" i="4"/>
  <c r="BI4" i="8" s="1"/>
  <c r="D7" i="9"/>
  <c r="G11" i="2"/>
  <c r="F3" i="10"/>
  <c r="H7" i="2"/>
  <c r="G2" i="9"/>
  <c r="E45" i="4"/>
  <c r="F45" i="4" s="1"/>
  <c r="BA125" i="4"/>
  <c r="BA4" i="8" s="1"/>
  <c r="BE125" i="4"/>
  <c r="BE4" i="8" s="1"/>
  <c r="AO37" i="4"/>
  <c r="BG125" i="4"/>
  <c r="BG4" i="8" s="1"/>
  <c r="BC125" i="4"/>
  <c r="BC4" i="8" s="1"/>
  <c r="H70" i="4"/>
  <c r="BF125" i="4"/>
  <c r="BF4" i="8" s="1"/>
  <c r="F49" i="4"/>
  <c r="F75" i="4" s="1"/>
  <c r="AQ10" i="5"/>
  <c r="AP8" i="5"/>
  <c r="AP9" i="5" s="1"/>
  <c r="AI51" i="4"/>
  <c r="AG51" i="4"/>
  <c r="AC51" i="4"/>
  <c r="BJ30" i="4"/>
  <c r="AD23" i="4"/>
  <c r="AD27" i="4" s="1"/>
  <c r="AE21" i="4"/>
  <c r="AO8" i="5"/>
  <c r="AO9" i="5" s="1"/>
  <c r="BH125" i="4"/>
  <c r="BH4" i="8" s="1"/>
  <c r="AZ23" i="4"/>
  <c r="AZ27" i="4" s="1"/>
  <c r="BA21" i="4"/>
  <c r="BG33" i="4"/>
  <c r="BF38" i="4"/>
  <c r="AT36" i="4"/>
  <c r="BB41" i="4"/>
  <c r="U21" i="4"/>
  <c r="T23" i="4"/>
  <c r="T27" i="4" s="1"/>
  <c r="AU36" i="4"/>
  <c r="AU37" i="4"/>
  <c r="AU41" i="4"/>
  <c r="AU46" i="4"/>
  <c r="AU40" i="4"/>
  <c r="AU38" i="4"/>
  <c r="AU35" i="4"/>
  <c r="AW36" i="4"/>
  <c r="AW38" i="4"/>
  <c r="AW46" i="4"/>
  <c r="AW40" i="4"/>
  <c r="AW37" i="4"/>
  <c r="AW41" i="4"/>
  <c r="AW35" i="4"/>
  <c r="BA36" i="4"/>
  <c r="AO23" i="4"/>
  <c r="AO27" i="4" s="1"/>
  <c r="AP21" i="4"/>
  <c r="AZ30" i="4"/>
  <c r="BA9" i="5"/>
  <c r="K28" i="4"/>
  <c r="H42" i="4"/>
  <c r="G44" i="4"/>
  <c r="G48" i="4" s="1"/>
  <c r="H51" i="4"/>
  <c r="H77" i="4" s="1"/>
  <c r="E119" i="4"/>
  <c r="E123" i="4" s="1"/>
  <c r="E3" i="9" s="1"/>
  <c r="E4" i="9" s="1"/>
  <c r="N121" i="4"/>
  <c r="N125" i="4" s="1"/>
  <c r="N4" i="8" s="1"/>
  <c r="L91" i="4"/>
  <c r="K93" i="4"/>
  <c r="K97" i="4" s="1"/>
  <c r="G112" i="4"/>
  <c r="F114" i="4"/>
  <c r="F118" i="4" s="1"/>
  <c r="J94" i="4"/>
  <c r="I99" i="4"/>
  <c r="E115" i="4"/>
  <c r="D120" i="4"/>
  <c r="D124" i="4" s="1"/>
  <c r="J63" i="4"/>
  <c r="I65" i="4"/>
  <c r="I69" i="4" s="1"/>
  <c r="H66" i="4"/>
  <c r="G71" i="4"/>
  <c r="E5" i="9"/>
  <c r="O24" i="4"/>
  <c r="O27" i="4"/>
  <c r="O28" i="4" s="1"/>
  <c r="AS37" i="4" l="1"/>
  <c r="T34" i="4"/>
  <c r="AK39" i="4"/>
  <c r="BE40" i="4"/>
  <c r="K98" i="4"/>
  <c r="AS36" i="4"/>
  <c r="BA35" i="4"/>
  <c r="AQ51" i="4"/>
  <c r="AQ77" i="4" s="1"/>
  <c r="AQ6" i="8" s="1"/>
  <c r="AJ51" i="4"/>
  <c r="AK51" i="4"/>
  <c r="AX41" i="4"/>
  <c r="AT35" i="4"/>
  <c r="BF40" i="4"/>
  <c r="BC33" i="4"/>
  <c r="BC40" i="4" s="1"/>
  <c r="AO35" i="4"/>
  <c r="AX34" i="4"/>
  <c r="AX37" i="4"/>
  <c r="BB46" i="4"/>
  <c r="AT46" i="4"/>
  <c r="AT41" i="4"/>
  <c r="BF37" i="4"/>
  <c r="BH33" i="4"/>
  <c r="BH40" i="4" s="1"/>
  <c r="BI33" i="4"/>
  <c r="BI41" i="4" s="1"/>
  <c r="AO38" i="4"/>
  <c r="AO46" i="4"/>
  <c r="AO41" i="4"/>
  <c r="AO36" i="4"/>
  <c r="AO51" i="4" s="1"/>
  <c r="AP38" i="4"/>
  <c r="AV51" i="4"/>
  <c r="AS35" i="4"/>
  <c r="AS40" i="4"/>
  <c r="BE41" i="4"/>
  <c r="BE36" i="4"/>
  <c r="BA46" i="4"/>
  <c r="BA34" i="4"/>
  <c r="AX36" i="4"/>
  <c r="AX35" i="4"/>
  <c r="AN33" i="4"/>
  <c r="AN35" i="4" s="1"/>
  <c r="BB40" i="4"/>
  <c r="BB38" i="4"/>
  <c r="AT38" i="4"/>
  <c r="AT39" i="4" s="1"/>
  <c r="AU39" i="4" s="1"/>
  <c r="AV39" i="4" s="1"/>
  <c r="AW39" i="4" s="1"/>
  <c r="AT40" i="4"/>
  <c r="BF35" i="4"/>
  <c r="BF46" i="4"/>
  <c r="BF41" i="4"/>
  <c r="BF34" i="4"/>
  <c r="AP37" i="4"/>
  <c r="AH51" i="4"/>
  <c r="AH77" i="4" s="1"/>
  <c r="AH6" i="8" s="1"/>
  <c r="L24" i="6"/>
  <c r="I19" i="6"/>
  <c r="I29" i="6" s="1"/>
  <c r="I6" i="9" s="1"/>
  <c r="I18" i="6"/>
  <c r="Q12" i="6"/>
  <c r="T6" i="6"/>
  <c r="AX46" i="4"/>
  <c r="AX38" i="4"/>
  <c r="AS41" i="4"/>
  <c r="AS46" i="4"/>
  <c r="BE35" i="4"/>
  <c r="BE38" i="4"/>
  <c r="BE39" i="4" s="1"/>
  <c r="BF39" i="4" s="1"/>
  <c r="BE37" i="4"/>
  <c r="BE34" i="4"/>
  <c r="AP40" i="4"/>
  <c r="AP35" i="4"/>
  <c r="BA40" i="4"/>
  <c r="BA41" i="4"/>
  <c r="BA38" i="4"/>
  <c r="BB35" i="4"/>
  <c r="BB36" i="4"/>
  <c r="BB34" i="4"/>
  <c r="AP36" i="4"/>
  <c r="AP46" i="4"/>
  <c r="AK77" i="4"/>
  <c r="AK6" i="8" s="1"/>
  <c r="AV77" i="4"/>
  <c r="AV6" i="8" s="1"/>
  <c r="AG77" i="4"/>
  <c r="AG6" i="8" s="1"/>
  <c r="AZ32" i="4"/>
  <c r="AZ33" i="4" s="1"/>
  <c r="BJ32" i="4"/>
  <c r="BJ33" i="4" s="1"/>
  <c r="BJ40" i="4" s="1"/>
  <c r="AC77" i="4"/>
  <c r="AC6" i="8" s="1"/>
  <c r="AI77" i="4"/>
  <c r="AI6" i="8" s="1"/>
  <c r="AJ77" i="4"/>
  <c r="AJ6" i="8" s="1"/>
  <c r="O27" i="6"/>
  <c r="D19" i="10"/>
  <c r="D21" i="10" s="1"/>
  <c r="C37" i="3"/>
  <c r="C36" i="3"/>
  <c r="N32" i="6"/>
  <c r="N7" i="8" s="1"/>
  <c r="N8" i="10"/>
  <c r="E50" i="4"/>
  <c r="E76" i="4" s="1"/>
  <c r="H11" i="2"/>
  <c r="G3" i="10"/>
  <c r="I7" i="2"/>
  <c r="H2" i="9"/>
  <c r="E7" i="9"/>
  <c r="G49" i="4"/>
  <c r="G75" i="4" s="1"/>
  <c r="G5" i="9" s="1"/>
  <c r="AW51" i="4"/>
  <c r="I70" i="4"/>
  <c r="AU51" i="4"/>
  <c r="AP23" i="4"/>
  <c r="AP27" i="4" s="1"/>
  <c r="AQ21" i="4"/>
  <c r="AF21" i="4"/>
  <c r="AE23" i="4"/>
  <c r="AE27" i="4" s="1"/>
  <c r="AF30" i="4"/>
  <c r="T35" i="4"/>
  <c r="T36" i="4"/>
  <c r="T41" i="4"/>
  <c r="T37" i="4"/>
  <c r="T38" i="4"/>
  <c r="T40" i="4"/>
  <c r="T46" i="4"/>
  <c r="BG40" i="4"/>
  <c r="BG37" i="4"/>
  <c r="BG38" i="4"/>
  <c r="BG36" i="4"/>
  <c r="BG46" i="4"/>
  <c r="BG41" i="4"/>
  <c r="BG35" i="4"/>
  <c r="U23" i="4"/>
  <c r="U27" i="4" s="1"/>
  <c r="V21" i="4"/>
  <c r="BB21" i="4"/>
  <c r="BA23" i="4"/>
  <c r="BA27" i="4" s="1"/>
  <c r="BI36" i="4"/>
  <c r="F5" i="9"/>
  <c r="G45" i="4"/>
  <c r="F50" i="4"/>
  <c r="F76" i="4" s="1"/>
  <c r="I42" i="4"/>
  <c r="H44" i="4"/>
  <c r="H48" i="4" s="1"/>
  <c r="P28" i="4"/>
  <c r="F119" i="4"/>
  <c r="F123" i="4" s="1"/>
  <c r="F3" i="9" s="1"/>
  <c r="F4" i="9" s="1"/>
  <c r="L28" i="4"/>
  <c r="K94" i="4"/>
  <c r="J99" i="4"/>
  <c r="F115" i="4"/>
  <c r="E120" i="4"/>
  <c r="E124" i="4" s="1"/>
  <c r="M91" i="4"/>
  <c r="L93" i="4"/>
  <c r="L97" i="4" s="1"/>
  <c r="L98" i="4" s="1"/>
  <c r="H112" i="4"/>
  <c r="G114" i="4"/>
  <c r="G118" i="4" s="1"/>
  <c r="H121" i="4"/>
  <c r="H125" i="4" s="1"/>
  <c r="H4" i="8" s="1"/>
  <c r="B33" i="6" s="1"/>
  <c r="H16" i="9" s="1"/>
  <c r="I66" i="4"/>
  <c r="H71" i="4"/>
  <c r="J65" i="4"/>
  <c r="J69" i="4" s="1"/>
  <c r="K63" i="4"/>
  <c r="N6" i="8"/>
  <c r="P24" i="4"/>
  <c r="O30" i="4"/>
  <c r="O29" i="4"/>
  <c r="BJ46" i="4" l="1"/>
  <c r="BH36" i="4"/>
  <c r="AN38" i="4"/>
  <c r="BC46" i="4"/>
  <c r="BI38" i="4"/>
  <c r="BI46" i="4"/>
  <c r="AP51" i="4"/>
  <c r="AT51" i="4"/>
  <c r="BJ41" i="4"/>
  <c r="BJ36" i="4"/>
  <c r="BH41" i="4"/>
  <c r="BH37" i="4"/>
  <c r="AN36" i="4"/>
  <c r="BC41" i="4"/>
  <c r="BC35" i="4"/>
  <c r="BJ35" i="4"/>
  <c r="BJ37" i="4"/>
  <c r="BJ38" i="4"/>
  <c r="BH35" i="4"/>
  <c r="BH46" i="4"/>
  <c r="BH38" i="4"/>
  <c r="AN37" i="4"/>
  <c r="AN46" i="4"/>
  <c r="BJ34" i="4"/>
  <c r="BC37" i="4"/>
  <c r="BC36" i="4"/>
  <c r="BC38" i="4"/>
  <c r="BE51" i="4"/>
  <c r="BF51" i="4"/>
  <c r="BF77" i="4" s="1"/>
  <c r="BF6" i="8" s="1"/>
  <c r="AS51" i="4"/>
  <c r="BI35" i="4"/>
  <c r="BI40" i="4"/>
  <c r="BI37" i="4"/>
  <c r="AZ34" i="4"/>
  <c r="BA51" i="4"/>
  <c r="BA77" i="4" s="1"/>
  <c r="BA6" i="8" s="1"/>
  <c r="AN41" i="4"/>
  <c r="AN40" i="4"/>
  <c r="M23" i="6"/>
  <c r="M25" i="6" s="1"/>
  <c r="I28" i="6"/>
  <c r="I9" i="10" s="1"/>
  <c r="I10" i="10" s="1"/>
  <c r="I12" i="10" s="1"/>
  <c r="J17" i="6"/>
  <c r="R11" i="6"/>
  <c r="R13" i="6" s="1"/>
  <c r="U5" i="6"/>
  <c r="U7" i="6" s="1"/>
  <c r="BB51" i="4"/>
  <c r="B31" i="6"/>
  <c r="BB77" i="4"/>
  <c r="BB6" i="8" s="1"/>
  <c r="AU77" i="4"/>
  <c r="AU6" i="8" s="1"/>
  <c r="AW77" i="4"/>
  <c r="AW6" i="8" s="1"/>
  <c r="AS77" i="4"/>
  <c r="AS6" i="8" s="1"/>
  <c r="AF32" i="4"/>
  <c r="AF33" i="4" s="1"/>
  <c r="AT77" i="4"/>
  <c r="AT6" i="8" s="1"/>
  <c r="AO77" i="4"/>
  <c r="AO6" i="8" s="1"/>
  <c r="BE77" i="4"/>
  <c r="BE6" i="8" s="1"/>
  <c r="AP77" i="4"/>
  <c r="AP6" i="8" s="1"/>
  <c r="P27" i="6"/>
  <c r="C38" i="3"/>
  <c r="O32" i="6"/>
  <c r="O7" i="8" s="1"/>
  <c r="O8" i="10"/>
  <c r="N9" i="8"/>
  <c r="N11" i="8" s="1"/>
  <c r="E19" i="10"/>
  <c r="E21" i="10" s="1"/>
  <c r="J70" i="4"/>
  <c r="I11" i="2"/>
  <c r="H3" i="10"/>
  <c r="J7" i="2"/>
  <c r="I2" i="9"/>
  <c r="F7" i="9"/>
  <c r="B8" i="8"/>
  <c r="H49" i="4"/>
  <c r="H75" i="4" s="1"/>
  <c r="BG39" i="4"/>
  <c r="BG51" i="4"/>
  <c r="G119" i="4"/>
  <c r="G123" i="4" s="1"/>
  <c r="W21" i="4"/>
  <c r="V23" i="4"/>
  <c r="V27" i="4" s="1"/>
  <c r="AG21" i="4"/>
  <c r="AF23" i="4"/>
  <c r="AF27" i="4" s="1"/>
  <c r="BB23" i="4"/>
  <c r="BB27" i="4" s="1"/>
  <c r="BC21" i="4"/>
  <c r="AZ41" i="4"/>
  <c r="AZ40" i="4"/>
  <c r="AZ46" i="4"/>
  <c r="AZ38" i="4"/>
  <c r="AZ36" i="4"/>
  <c r="AZ35" i="4"/>
  <c r="AZ37" i="4"/>
  <c r="AQ23" i="4"/>
  <c r="AQ27" i="4" s="1"/>
  <c r="AR21" i="4"/>
  <c r="AR30" i="4"/>
  <c r="O32" i="4"/>
  <c r="O34" i="4" s="1"/>
  <c r="Q28" i="4"/>
  <c r="I44" i="4"/>
  <c r="I48" i="4" s="1"/>
  <c r="J42" i="4"/>
  <c r="H45" i="4"/>
  <c r="G50" i="4"/>
  <c r="G76" i="4" s="1"/>
  <c r="M28" i="4"/>
  <c r="G115" i="4"/>
  <c r="F120" i="4"/>
  <c r="F124" i="4" s="1"/>
  <c r="L94" i="4"/>
  <c r="K99" i="4"/>
  <c r="I112" i="4"/>
  <c r="H114" i="4"/>
  <c r="H118" i="4" s="1"/>
  <c r="N91" i="4"/>
  <c r="M93" i="4"/>
  <c r="M97" i="4" s="1"/>
  <c r="M98" i="4" s="1"/>
  <c r="H6" i="8"/>
  <c r="H9" i="8" s="1"/>
  <c r="H11" i="8" s="1"/>
  <c r="L63" i="4"/>
  <c r="K65" i="4"/>
  <c r="K69" i="4" s="1"/>
  <c r="J66" i="4"/>
  <c r="I71" i="4"/>
  <c r="Q24" i="4"/>
  <c r="P29" i="4"/>
  <c r="BH51" i="4" l="1"/>
  <c r="BC51" i="4"/>
  <c r="BC77" i="4" s="1"/>
  <c r="BC6" i="8" s="1"/>
  <c r="BI51" i="4"/>
  <c r="BH39" i="4"/>
  <c r="BI39" i="4" s="1"/>
  <c r="G3" i="9"/>
  <c r="G4" i="9" s="1"/>
  <c r="G7" i="9" s="1"/>
  <c r="M24" i="6"/>
  <c r="J19" i="6"/>
  <c r="J29" i="6" s="1"/>
  <c r="J6" i="9" s="1"/>
  <c r="J18" i="6"/>
  <c r="R12" i="6"/>
  <c r="U6" i="6"/>
  <c r="K70" i="4"/>
  <c r="AF34" i="4"/>
  <c r="AR32" i="4"/>
  <c r="AR33" i="4" s="1"/>
  <c r="BI77" i="4"/>
  <c r="BI6" i="8" s="1"/>
  <c r="BH77" i="4"/>
  <c r="BH6" i="8" s="1"/>
  <c r="BG77" i="4"/>
  <c r="BG6" i="8" s="1"/>
  <c r="Q27" i="6"/>
  <c r="P32" i="6"/>
  <c r="P7" i="8" s="1"/>
  <c r="P8" i="10"/>
  <c r="F19" i="10"/>
  <c r="F21" i="10" s="1"/>
  <c r="H5" i="9"/>
  <c r="J11" i="2"/>
  <c r="I3" i="10"/>
  <c r="K7" i="2"/>
  <c r="J2" i="9"/>
  <c r="B9" i="8"/>
  <c r="B11" i="8" s="1"/>
  <c r="I49" i="4"/>
  <c r="I75" i="4" s="1"/>
  <c r="H119" i="4"/>
  <c r="H123" i="4" s="1"/>
  <c r="H3" i="9" s="1"/>
  <c r="H4" i="9" s="1"/>
  <c r="BC23" i="4"/>
  <c r="BC27" i="4" s="1"/>
  <c r="BD21" i="4"/>
  <c r="BD30" i="4"/>
  <c r="AH21" i="4"/>
  <c r="AG23" i="4"/>
  <c r="AG27" i="4" s="1"/>
  <c r="AR23" i="4"/>
  <c r="AR27" i="4" s="1"/>
  <c r="AS21" i="4"/>
  <c r="AF46" i="4"/>
  <c r="AF38" i="4"/>
  <c r="AF40" i="4"/>
  <c r="AF36" i="4"/>
  <c r="AF41" i="4"/>
  <c r="AF35" i="4"/>
  <c r="AF37" i="4"/>
  <c r="W23" i="4"/>
  <c r="W27" i="4" s="1"/>
  <c r="X21" i="4"/>
  <c r="O33" i="4"/>
  <c r="O35" i="4" s="1"/>
  <c r="R28" i="4"/>
  <c r="N28" i="4"/>
  <c r="I45" i="4"/>
  <c r="H50" i="4"/>
  <c r="H76" i="4" s="1"/>
  <c r="K42" i="4"/>
  <c r="J44" i="4"/>
  <c r="J48" i="4" s="1"/>
  <c r="M94" i="4"/>
  <c r="L99" i="4"/>
  <c r="N93" i="4"/>
  <c r="N97" i="4" s="1"/>
  <c r="N98" i="4" s="1"/>
  <c r="J112" i="4"/>
  <c r="I114" i="4"/>
  <c r="I118" i="4" s="1"/>
  <c r="H115" i="4"/>
  <c r="G120" i="4"/>
  <c r="G124" i="4" s="1"/>
  <c r="G19" i="10" s="1"/>
  <c r="G21" i="10" s="1"/>
  <c r="M63" i="4"/>
  <c r="L65" i="4"/>
  <c r="L69" i="4" s="1"/>
  <c r="L70" i="4" s="1"/>
  <c r="K66" i="4"/>
  <c r="J71" i="4"/>
  <c r="R24" i="4"/>
  <c r="Q29" i="4"/>
  <c r="AR34" i="4" l="1"/>
  <c r="N23" i="6"/>
  <c r="N25" i="6" s="1"/>
  <c r="J28" i="6"/>
  <c r="J9" i="10" s="1"/>
  <c r="J10" i="10" s="1"/>
  <c r="J12" i="10" s="1"/>
  <c r="K17" i="6"/>
  <c r="S11" i="6"/>
  <c r="S13" i="6" s="1"/>
  <c r="V5" i="6"/>
  <c r="V7" i="6" s="1"/>
  <c r="B2" i="10"/>
  <c r="BD32" i="4"/>
  <c r="BD34" i="4" s="1"/>
  <c r="R27" i="6"/>
  <c r="H7" i="9"/>
  <c r="Q32" i="6"/>
  <c r="Q7" i="8" s="1"/>
  <c r="Q9" i="8" s="1"/>
  <c r="Q11" i="8" s="1"/>
  <c r="Q8" i="10"/>
  <c r="J49" i="4"/>
  <c r="J75" i="4" s="1"/>
  <c r="J5" i="9" s="1"/>
  <c r="K11" i="2"/>
  <c r="J3" i="10"/>
  <c r="L7" i="2"/>
  <c r="K2" i="9"/>
  <c r="I5" i="9"/>
  <c r="I119" i="4"/>
  <c r="I123" i="4" s="1"/>
  <c r="I3" i="9" s="1"/>
  <c r="I4" i="9" s="1"/>
  <c r="BD33" i="4"/>
  <c r="X23" i="4"/>
  <c r="X27" i="4" s="1"/>
  <c r="Y21" i="4"/>
  <c r="AI21" i="4"/>
  <c r="AH23" i="4"/>
  <c r="AH27" i="4" s="1"/>
  <c r="BD23" i="4"/>
  <c r="BD27" i="4" s="1"/>
  <c r="BE21" i="4"/>
  <c r="AR37" i="4"/>
  <c r="AR46" i="4"/>
  <c r="AR38" i="4"/>
  <c r="AR36" i="4"/>
  <c r="AR41" i="4"/>
  <c r="AR40" i="4"/>
  <c r="AR35" i="4"/>
  <c r="AT21" i="4"/>
  <c r="AS23" i="4"/>
  <c r="AS27" i="4" s="1"/>
  <c r="S28" i="4"/>
  <c r="L42" i="4"/>
  <c r="K44" i="4"/>
  <c r="K48" i="4" s="1"/>
  <c r="J45" i="4"/>
  <c r="I50" i="4"/>
  <c r="I76" i="4" s="1"/>
  <c r="AM95" i="4"/>
  <c r="AM96" i="4" s="1"/>
  <c r="AN96" i="4" s="1"/>
  <c r="AO96" i="4" s="1"/>
  <c r="AP96" i="4" s="1"/>
  <c r="AQ96" i="4" s="1"/>
  <c r="AR96" i="4" s="1"/>
  <c r="AS96" i="4" s="1"/>
  <c r="AT96" i="4" s="1"/>
  <c r="AU96" i="4" s="1"/>
  <c r="AV96" i="4" s="1"/>
  <c r="AW96" i="4" s="1"/>
  <c r="AX100" i="4" s="1"/>
  <c r="AM86" i="4"/>
  <c r="AM89" i="4"/>
  <c r="AM85" i="4"/>
  <c r="AM90" i="4"/>
  <c r="AN91" i="4" s="1"/>
  <c r="AM87" i="4"/>
  <c r="AM88" i="4" s="1"/>
  <c r="J114" i="4"/>
  <c r="J118" i="4" s="1"/>
  <c r="K112" i="4"/>
  <c r="N94" i="4"/>
  <c r="N99" i="4" s="1"/>
  <c r="M99" i="4"/>
  <c r="AA89" i="4"/>
  <c r="AA85" i="4"/>
  <c r="AA87" i="4"/>
  <c r="AA88" i="4" s="1"/>
  <c r="AA86" i="4"/>
  <c r="AA95" i="4"/>
  <c r="AA96" i="4" s="1"/>
  <c r="AB96" i="4" s="1"/>
  <c r="AC96" i="4" s="1"/>
  <c r="AD96" i="4" s="1"/>
  <c r="AE96" i="4" s="1"/>
  <c r="AF96" i="4" s="1"/>
  <c r="AG96" i="4" s="1"/>
  <c r="AH96" i="4" s="1"/>
  <c r="AI96" i="4" s="1"/>
  <c r="AJ96" i="4" s="1"/>
  <c r="AK96" i="4" s="1"/>
  <c r="AL100" i="4" s="1"/>
  <c r="AA90" i="4"/>
  <c r="AB91" i="4" s="1"/>
  <c r="I115" i="4"/>
  <c r="H120" i="4"/>
  <c r="H124" i="4" s="1"/>
  <c r="H19" i="10" s="1"/>
  <c r="H21" i="10" s="1"/>
  <c r="L66" i="4"/>
  <c r="K71" i="4"/>
  <c r="M65" i="4"/>
  <c r="M69" i="4" s="1"/>
  <c r="M70" i="4" s="1"/>
  <c r="N63" i="4"/>
  <c r="O46" i="4"/>
  <c r="O47" i="4" s="1"/>
  <c r="P47" i="4" s="1"/>
  <c r="Q47" i="4" s="1"/>
  <c r="R47" i="4" s="1"/>
  <c r="S47" i="4" s="1"/>
  <c r="T47" i="4" s="1"/>
  <c r="U47" i="4" s="1"/>
  <c r="V47" i="4" s="1"/>
  <c r="W47" i="4" s="1"/>
  <c r="X47" i="4" s="1"/>
  <c r="Y47" i="4" s="1"/>
  <c r="Z51" i="4" s="1"/>
  <c r="O40" i="4"/>
  <c r="O41" i="4"/>
  <c r="O38" i="4"/>
  <c r="O39" i="4" s="1"/>
  <c r="O36" i="4"/>
  <c r="O37" i="4"/>
  <c r="S24" i="4"/>
  <c r="R29" i="4"/>
  <c r="N24" i="6" l="1"/>
  <c r="K19" i="6"/>
  <c r="K29" i="6" s="1"/>
  <c r="K6" i="9" s="1"/>
  <c r="K18" i="6"/>
  <c r="S12" i="6"/>
  <c r="V6" i="6"/>
  <c r="B29" i="10"/>
  <c r="C29" i="10" s="1"/>
  <c r="D29" i="10" s="1"/>
  <c r="E29" i="10" s="1"/>
  <c r="F29" i="10" s="1"/>
  <c r="G29" i="10" s="1"/>
  <c r="H29" i="10" s="1"/>
  <c r="I29" i="10" s="1"/>
  <c r="J29" i="10" s="1"/>
  <c r="K29" i="10" s="1"/>
  <c r="L29" i="10" s="1"/>
  <c r="M29" i="10" s="1"/>
  <c r="N29" i="10" s="1"/>
  <c r="O29" i="10" s="1"/>
  <c r="P29" i="10" s="1"/>
  <c r="Q29" i="10" s="1"/>
  <c r="R29" i="10" s="1"/>
  <c r="S29" i="10" s="1"/>
  <c r="T29" i="10" s="1"/>
  <c r="U29" i="10" s="1"/>
  <c r="V29" i="10" s="1"/>
  <c r="W29" i="10" s="1"/>
  <c r="X29" i="10" s="1"/>
  <c r="Y29" i="10" s="1"/>
  <c r="Z29" i="10" s="1"/>
  <c r="AA29" i="10" s="1"/>
  <c r="AB29" i="10" s="1"/>
  <c r="AC29" i="10" s="1"/>
  <c r="AD29" i="10" s="1"/>
  <c r="AE29" i="10" s="1"/>
  <c r="AF29" i="10" s="1"/>
  <c r="AG29" i="10" s="1"/>
  <c r="AH29" i="10" s="1"/>
  <c r="AI29" i="10" s="1"/>
  <c r="AJ29" i="10" s="1"/>
  <c r="AK29" i="10" s="1"/>
  <c r="AL29" i="10" s="1"/>
  <c r="AM29" i="10" s="1"/>
  <c r="AN29" i="10" s="1"/>
  <c r="AO29" i="10" s="1"/>
  <c r="AP29" i="10" s="1"/>
  <c r="AQ29" i="10" s="1"/>
  <c r="AR29" i="10" s="1"/>
  <c r="AS29" i="10" s="1"/>
  <c r="AT29" i="10" s="1"/>
  <c r="AU29" i="10" s="1"/>
  <c r="AV29" i="10" s="1"/>
  <c r="AW29" i="10" s="1"/>
  <c r="AX29" i="10" s="1"/>
  <c r="AY29" i="10" s="1"/>
  <c r="AZ29" i="10" s="1"/>
  <c r="BA29" i="10" s="1"/>
  <c r="BB29" i="10" s="1"/>
  <c r="BC29" i="10" s="1"/>
  <c r="BD29" i="10" s="1"/>
  <c r="BE29" i="10" s="1"/>
  <c r="BF29" i="10" s="1"/>
  <c r="BG29" i="10" s="1"/>
  <c r="BH29" i="10" s="1"/>
  <c r="BI29" i="10" s="1"/>
  <c r="BJ29" i="10" s="1"/>
  <c r="S27" i="6"/>
  <c r="R32" i="6"/>
  <c r="R7" i="8" s="1"/>
  <c r="R9" i="8" s="1"/>
  <c r="R8" i="10"/>
  <c r="K49" i="4"/>
  <c r="K75" i="4" s="1"/>
  <c r="L11" i="2"/>
  <c r="K3" i="10"/>
  <c r="M7" i="2"/>
  <c r="L2" i="9"/>
  <c r="I7" i="9"/>
  <c r="J119" i="4"/>
  <c r="J123" i="4" s="1"/>
  <c r="J3" i="9" s="1"/>
  <c r="AT23" i="4"/>
  <c r="AT27" i="4" s="1"/>
  <c r="AU21" i="4"/>
  <c r="BF21" i="4"/>
  <c r="BE23" i="4"/>
  <c r="BE27" i="4" s="1"/>
  <c r="Y23" i="4"/>
  <c r="Y27" i="4" s="1"/>
  <c r="Z21" i="4"/>
  <c r="AJ21" i="4"/>
  <c r="AI23" i="4"/>
  <c r="AI27" i="4" s="1"/>
  <c r="BD36" i="4"/>
  <c r="BD38" i="4"/>
  <c r="BD41" i="4"/>
  <c r="BD40" i="4"/>
  <c r="BD37" i="4"/>
  <c r="BD46" i="4"/>
  <c r="BD35" i="4"/>
  <c r="K45" i="4"/>
  <c r="J50" i="4"/>
  <c r="J76" i="4" s="1"/>
  <c r="T28" i="4"/>
  <c r="M42" i="4"/>
  <c r="L44" i="4"/>
  <c r="L48" i="4" s="1"/>
  <c r="AB88" i="4"/>
  <c r="AC91" i="4"/>
  <c r="AB93" i="4"/>
  <c r="AB97" i="4" s="1"/>
  <c r="AB100" i="4"/>
  <c r="J115" i="4"/>
  <c r="I120" i="4"/>
  <c r="I124" i="4" s="1"/>
  <c r="I19" i="10" s="1"/>
  <c r="I21" i="10" s="1"/>
  <c r="K114" i="4"/>
  <c r="K118" i="4" s="1"/>
  <c r="L112" i="4"/>
  <c r="AN88" i="4"/>
  <c r="AY89" i="4"/>
  <c r="AY87" i="4"/>
  <c r="AY88" i="4" s="1"/>
  <c r="AY86" i="4"/>
  <c r="AY85" i="4"/>
  <c r="AY95" i="4"/>
  <c r="AY96" i="4" s="1"/>
  <c r="AZ96" i="4" s="1"/>
  <c r="BA96" i="4" s="1"/>
  <c r="BB96" i="4" s="1"/>
  <c r="BC96" i="4" s="1"/>
  <c r="BD96" i="4" s="1"/>
  <c r="BE96" i="4" s="1"/>
  <c r="BF96" i="4" s="1"/>
  <c r="BG96" i="4" s="1"/>
  <c r="BH96" i="4" s="1"/>
  <c r="BI96" i="4" s="1"/>
  <c r="BJ100" i="4" s="1"/>
  <c r="AY90" i="4"/>
  <c r="AZ91" i="4" s="1"/>
  <c r="AN100" i="4"/>
  <c r="AO91" i="4"/>
  <c r="AN93" i="4"/>
  <c r="AN97" i="4" s="1"/>
  <c r="AL58" i="4"/>
  <c r="AL57" i="4"/>
  <c r="AL62" i="4"/>
  <c r="AL61" i="4"/>
  <c r="AL59" i="4"/>
  <c r="AL67" i="4"/>
  <c r="N65" i="4"/>
  <c r="N69" i="4" s="1"/>
  <c r="N70" i="4" s="1"/>
  <c r="P39" i="4"/>
  <c r="M66" i="4"/>
  <c r="L71" i="4"/>
  <c r="BJ67" i="4"/>
  <c r="BJ59" i="4"/>
  <c r="BJ61" i="4"/>
  <c r="BJ58" i="4"/>
  <c r="BJ62" i="4"/>
  <c r="BJ57" i="4"/>
  <c r="P42" i="4"/>
  <c r="AX58" i="4"/>
  <c r="AX67" i="4"/>
  <c r="AX57" i="4"/>
  <c r="AX62" i="4"/>
  <c r="AX61" i="4"/>
  <c r="AX59" i="4"/>
  <c r="AZ61" i="4"/>
  <c r="AZ59" i="4"/>
  <c r="AZ67" i="4"/>
  <c r="AZ58" i="4"/>
  <c r="AZ62" i="4"/>
  <c r="AZ57" i="4"/>
  <c r="T24" i="4"/>
  <c r="S29" i="4"/>
  <c r="J4" i="9" l="1"/>
  <c r="J7" i="9" s="1"/>
  <c r="O23" i="6"/>
  <c r="O25" i="6" s="1"/>
  <c r="K28" i="6"/>
  <c r="K9" i="10" s="1"/>
  <c r="K10" i="10" s="1"/>
  <c r="K12" i="10" s="1"/>
  <c r="L17" i="6"/>
  <c r="T11" i="6"/>
  <c r="T13" i="6" s="1"/>
  <c r="W5" i="6"/>
  <c r="W7" i="6" s="1"/>
  <c r="T27" i="6"/>
  <c r="K5" i="9"/>
  <c r="S32" i="6"/>
  <c r="S7" i="8" s="1"/>
  <c r="S11" i="8" s="1"/>
  <c r="S8" i="10"/>
  <c r="L49" i="4"/>
  <c r="L75" i="4" s="1"/>
  <c r="M11" i="2"/>
  <c r="L3" i="10"/>
  <c r="N7" i="2"/>
  <c r="M2" i="9"/>
  <c r="K119" i="4"/>
  <c r="K123" i="4" s="1"/>
  <c r="K3" i="9" s="1"/>
  <c r="K4" i="9" s="1"/>
  <c r="BF23" i="4"/>
  <c r="BF27" i="4" s="1"/>
  <c r="BG21" i="4"/>
  <c r="Z23" i="4"/>
  <c r="Z27" i="4" s="1"/>
  <c r="AA21" i="4"/>
  <c r="AU23" i="4"/>
  <c r="AU27" i="4" s="1"/>
  <c r="AV21" i="4"/>
  <c r="AJ23" i="4"/>
  <c r="AJ27" i="4" s="1"/>
  <c r="AK21" i="4"/>
  <c r="U28" i="4"/>
  <c r="L45" i="4"/>
  <c r="K50" i="4"/>
  <c r="K76" i="4" s="1"/>
  <c r="N42" i="4"/>
  <c r="M44" i="4"/>
  <c r="M48" i="4" s="1"/>
  <c r="AO93" i="4"/>
  <c r="AO97" i="4" s="1"/>
  <c r="AP91" i="4"/>
  <c r="AO88" i="4"/>
  <c r="AD91" i="4"/>
  <c r="AC93" i="4"/>
  <c r="AC97" i="4" s="1"/>
  <c r="AZ100" i="4"/>
  <c r="BA91" i="4"/>
  <c r="AZ93" i="4"/>
  <c r="AZ97" i="4" s="1"/>
  <c r="AZ88" i="4"/>
  <c r="K115" i="4"/>
  <c r="J120" i="4"/>
  <c r="J124" i="4" s="1"/>
  <c r="L114" i="4"/>
  <c r="L118" i="4" s="1"/>
  <c r="M112" i="4"/>
  <c r="AC88" i="4"/>
  <c r="N66" i="4"/>
  <c r="N71" i="4" s="1"/>
  <c r="M71" i="4"/>
  <c r="Z67" i="4"/>
  <c r="Z61" i="4"/>
  <c r="Z59" i="4"/>
  <c r="Z58" i="4"/>
  <c r="Z62" i="4"/>
  <c r="Z57" i="4"/>
  <c r="AN61" i="4"/>
  <c r="AN67" i="4"/>
  <c r="AN59" i="4"/>
  <c r="AN58" i="4"/>
  <c r="AN62" i="4"/>
  <c r="AN57" i="4"/>
  <c r="P44" i="4"/>
  <c r="P48" i="4" s="1"/>
  <c r="Q42" i="4"/>
  <c r="P51" i="4"/>
  <c r="AB67" i="4"/>
  <c r="AB58" i="4"/>
  <c r="AB62" i="4"/>
  <c r="AB57" i="4"/>
  <c r="AB61" i="4"/>
  <c r="AB59" i="4"/>
  <c r="Q39" i="4"/>
  <c r="U24" i="4"/>
  <c r="T29" i="4"/>
  <c r="O24" i="6" l="1"/>
  <c r="L19" i="6"/>
  <c r="L29" i="6" s="1"/>
  <c r="L6" i="9" s="1"/>
  <c r="L18" i="6"/>
  <c r="T12" i="6"/>
  <c r="W6" i="6"/>
  <c r="U27" i="6"/>
  <c r="K7" i="9"/>
  <c r="M49" i="4"/>
  <c r="M75" i="4" s="1"/>
  <c r="M5" i="9" s="1"/>
  <c r="T32" i="6"/>
  <c r="T7" i="8" s="1"/>
  <c r="T8" i="10"/>
  <c r="L5" i="9"/>
  <c r="J19" i="10"/>
  <c r="J21" i="10" s="1"/>
  <c r="N11" i="2"/>
  <c r="M3" i="10"/>
  <c r="O7" i="2"/>
  <c r="N2" i="9"/>
  <c r="L119" i="4"/>
  <c r="L123" i="4" s="1"/>
  <c r="L3" i="9" s="1"/>
  <c r="L4" i="9" s="1"/>
  <c r="AA23" i="4"/>
  <c r="AV23" i="4"/>
  <c r="AV27" i="4" s="1"/>
  <c r="AW21" i="4"/>
  <c r="BH21" i="4"/>
  <c r="BG23" i="4"/>
  <c r="BG27" i="4" s="1"/>
  <c r="AL21" i="4"/>
  <c r="AK23" i="4"/>
  <c r="AK27" i="4" s="1"/>
  <c r="M45" i="4"/>
  <c r="L50" i="4"/>
  <c r="L76" i="4" s="1"/>
  <c r="N44" i="4"/>
  <c r="N48" i="4" s="1"/>
  <c r="O42" i="4"/>
  <c r="V28" i="4"/>
  <c r="AX116" i="4"/>
  <c r="AX106" i="4"/>
  <c r="AX111" i="4"/>
  <c r="AX110" i="4"/>
  <c r="AX108" i="4"/>
  <c r="AX107" i="4"/>
  <c r="O89" i="4"/>
  <c r="O86" i="4"/>
  <c r="O90" i="4"/>
  <c r="O87" i="4"/>
  <c r="O88" i="4" s="1"/>
  <c r="O85" i="4"/>
  <c r="O95" i="4"/>
  <c r="O96" i="4" s="1"/>
  <c r="P96" i="4" s="1"/>
  <c r="Q96" i="4" s="1"/>
  <c r="R96" i="4" s="1"/>
  <c r="S96" i="4" s="1"/>
  <c r="T96" i="4" s="1"/>
  <c r="U96" i="4" s="1"/>
  <c r="V96" i="4" s="1"/>
  <c r="W96" i="4" s="1"/>
  <c r="X96" i="4" s="1"/>
  <c r="Y96" i="4" s="1"/>
  <c r="Z100" i="4" s="1"/>
  <c r="AZ111" i="4"/>
  <c r="AZ110" i="4"/>
  <c r="AZ108" i="4"/>
  <c r="AZ116" i="4"/>
  <c r="AZ106" i="4"/>
  <c r="AZ107" i="4"/>
  <c r="BJ111" i="4"/>
  <c r="BJ110" i="4"/>
  <c r="BJ108" i="4"/>
  <c r="BJ116" i="4"/>
  <c r="BJ107" i="4"/>
  <c r="BJ106" i="4"/>
  <c r="BA88" i="4"/>
  <c r="AE91" i="4"/>
  <c r="AD93" i="4"/>
  <c r="AD97" i="4" s="1"/>
  <c r="AP93" i="4"/>
  <c r="AP97" i="4" s="1"/>
  <c r="AQ91" i="4"/>
  <c r="N112" i="4"/>
  <c r="M114" i="4"/>
  <c r="M118" i="4" s="1"/>
  <c r="AL116" i="4"/>
  <c r="AL111" i="4"/>
  <c r="AL106" i="4"/>
  <c r="AL108" i="4"/>
  <c r="AL110" i="4"/>
  <c r="AL107" i="4"/>
  <c r="AD88" i="4"/>
  <c r="L115" i="4"/>
  <c r="K120" i="4"/>
  <c r="K124" i="4" s="1"/>
  <c r="K19" i="10" s="1"/>
  <c r="K21" i="10" s="1"/>
  <c r="BA93" i="4"/>
  <c r="BA97" i="4" s="1"/>
  <c r="BB91" i="4"/>
  <c r="AP88" i="4"/>
  <c r="R39" i="4"/>
  <c r="Q44" i="4"/>
  <c r="Q48" i="4" s="1"/>
  <c r="R42" i="4"/>
  <c r="V24" i="4"/>
  <c r="U29" i="4"/>
  <c r="P23" i="6" l="1"/>
  <c r="P25" i="6" s="1"/>
  <c r="L28" i="6"/>
  <c r="L9" i="10" s="1"/>
  <c r="L10" i="10" s="1"/>
  <c r="L12" i="10" s="1"/>
  <c r="M17" i="6"/>
  <c r="U11" i="6"/>
  <c r="U13" i="6" s="1"/>
  <c r="X5" i="6"/>
  <c r="X7" i="6" s="1"/>
  <c r="AZ121" i="4"/>
  <c r="V27" i="6"/>
  <c r="N49" i="4"/>
  <c r="N75" i="4" s="1"/>
  <c r="N5" i="9" s="1"/>
  <c r="U32" i="6"/>
  <c r="U7" i="8" s="1"/>
  <c r="U9" i="8" s="1"/>
  <c r="U11" i="8" s="1"/>
  <c r="U8" i="10"/>
  <c r="L7" i="9"/>
  <c r="O11" i="2"/>
  <c r="N3" i="10"/>
  <c r="O2" i="9"/>
  <c r="M119" i="4"/>
  <c r="M123" i="4" s="1"/>
  <c r="M3" i="9" s="1"/>
  <c r="M4" i="9" s="1"/>
  <c r="AL23" i="4"/>
  <c r="AL27" i="4" s="1"/>
  <c r="AM21" i="4"/>
  <c r="AW23" i="4"/>
  <c r="AW27" i="4" s="1"/>
  <c r="AX21" i="4"/>
  <c r="BI21" i="4"/>
  <c r="BH23" i="4"/>
  <c r="BH27" i="4" s="1"/>
  <c r="AA24" i="4"/>
  <c r="AA27" i="4"/>
  <c r="AA28" i="4" s="1"/>
  <c r="O44" i="4"/>
  <c r="N45" i="4"/>
  <c r="N50" i="4" s="1"/>
  <c r="N76" i="4" s="1"/>
  <c r="M50" i="4"/>
  <c r="M76" i="4" s="1"/>
  <c r="W28" i="4"/>
  <c r="AQ88" i="4"/>
  <c r="M115" i="4"/>
  <c r="L120" i="4"/>
  <c r="L124" i="4" s="1"/>
  <c r="L19" i="10" s="1"/>
  <c r="L21" i="10" s="1"/>
  <c r="AN107" i="4"/>
  <c r="AN116" i="4"/>
  <c r="AN108" i="4"/>
  <c r="AN111" i="4"/>
  <c r="AN110" i="4"/>
  <c r="AN106" i="4"/>
  <c r="P91" i="4"/>
  <c r="O91" i="4"/>
  <c r="O93" i="4" s="1"/>
  <c r="BB93" i="4"/>
  <c r="BB97" i="4" s="1"/>
  <c r="BC91" i="4"/>
  <c r="AF91" i="4"/>
  <c r="AE93" i="4"/>
  <c r="AE97" i="4" s="1"/>
  <c r="AF100" i="4"/>
  <c r="N114" i="4"/>
  <c r="N118" i="4" s="1"/>
  <c r="AR91" i="4"/>
  <c r="AQ93" i="4"/>
  <c r="AQ97" i="4" s="1"/>
  <c r="AR100" i="4"/>
  <c r="AB111" i="4"/>
  <c r="AB107" i="4"/>
  <c r="AB108" i="4"/>
  <c r="AB116" i="4"/>
  <c r="AB106" i="4"/>
  <c r="AB110" i="4"/>
  <c r="AE88" i="4"/>
  <c r="BB88" i="4"/>
  <c r="P88" i="4"/>
  <c r="AF58" i="4"/>
  <c r="BD59" i="4"/>
  <c r="AF67" i="4"/>
  <c r="AF62" i="4"/>
  <c r="AF61" i="4"/>
  <c r="AF59" i="4"/>
  <c r="AR59" i="4"/>
  <c r="AR67" i="4"/>
  <c r="AR58" i="4"/>
  <c r="AR57" i="4"/>
  <c r="AR62" i="4"/>
  <c r="AR61" i="4"/>
  <c r="BD61" i="4"/>
  <c r="BD67" i="4"/>
  <c r="BD58" i="4"/>
  <c r="BD62" i="4"/>
  <c r="R44" i="4"/>
  <c r="R48" i="4" s="1"/>
  <c r="S42" i="4"/>
  <c r="S39" i="4"/>
  <c r="O67" i="4"/>
  <c r="O68" i="4" s="1"/>
  <c r="O59" i="4"/>
  <c r="O60" i="4" s="1"/>
  <c r="O61" i="4"/>
  <c r="O62" i="4"/>
  <c r="O57" i="4"/>
  <c r="O58" i="4"/>
  <c r="W24" i="4"/>
  <c r="V29" i="4"/>
  <c r="P24" i="6" l="1"/>
  <c r="M19" i="6"/>
  <c r="M29" i="6" s="1"/>
  <c r="M6" i="9" s="1"/>
  <c r="M7" i="9" s="1"/>
  <c r="M18" i="6"/>
  <c r="U12" i="6"/>
  <c r="X6" i="6"/>
  <c r="AB28" i="4"/>
  <c r="W27" i="6"/>
  <c r="V32" i="6"/>
  <c r="V7" i="8" s="1"/>
  <c r="V9" i="8" s="1"/>
  <c r="V11" i="8" s="1"/>
  <c r="V8" i="10"/>
  <c r="P11" i="2"/>
  <c r="O3" i="10"/>
  <c r="Q7" i="2"/>
  <c r="P2" i="9"/>
  <c r="N119" i="4"/>
  <c r="N123" i="4" s="1"/>
  <c r="AM23" i="4"/>
  <c r="AY21" i="4"/>
  <c r="AX23" i="4"/>
  <c r="AX27" i="4" s="1"/>
  <c r="AB24" i="4"/>
  <c r="AA30" i="4"/>
  <c r="AA29" i="4"/>
  <c r="BJ21" i="4"/>
  <c r="BJ23" i="4" s="1"/>
  <c r="BJ27" i="4" s="1"/>
  <c r="BI23" i="4"/>
  <c r="BI27" i="4" s="1"/>
  <c r="X28" i="4"/>
  <c r="O45" i="4"/>
  <c r="O48" i="4"/>
  <c r="O49" i="4" s="1"/>
  <c r="Z107" i="4"/>
  <c r="Z111" i="4"/>
  <c r="Z106" i="4"/>
  <c r="Z116" i="4"/>
  <c r="Z110" i="4"/>
  <c r="Z108" i="4"/>
  <c r="BC88" i="4"/>
  <c r="AS91" i="4"/>
  <c r="AR93" i="4"/>
  <c r="AR97" i="4" s="1"/>
  <c r="O94" i="4"/>
  <c r="O97" i="4"/>
  <c r="O98" i="4" s="1"/>
  <c r="AG91" i="4"/>
  <c r="AF93" i="4"/>
  <c r="AF97" i="4" s="1"/>
  <c r="Q91" i="4"/>
  <c r="P93" i="4"/>
  <c r="P97" i="4" s="1"/>
  <c r="P100" i="4"/>
  <c r="N115" i="4"/>
  <c r="N120" i="4" s="1"/>
  <c r="N124" i="4" s="1"/>
  <c r="M120" i="4"/>
  <c r="M124" i="4" s="1"/>
  <c r="Q88" i="4"/>
  <c r="BC93" i="4"/>
  <c r="BC97" i="4" s="1"/>
  <c r="BD91" i="4"/>
  <c r="BD100" i="4"/>
  <c r="AF57" i="4"/>
  <c r="BD57" i="4"/>
  <c r="N19" i="10"/>
  <c r="M19" i="10"/>
  <c r="M21" i="10" s="1"/>
  <c r="P62" i="4"/>
  <c r="P63" i="4" s="1"/>
  <c r="P61" i="4"/>
  <c r="P57" i="4"/>
  <c r="P59" i="4"/>
  <c r="P60" i="4" s="1"/>
  <c r="P67" i="4"/>
  <c r="P68" i="4" s="1"/>
  <c r="Q68" i="4" s="1"/>
  <c r="R68" i="4" s="1"/>
  <c r="S68" i="4" s="1"/>
  <c r="P58" i="4"/>
  <c r="T42" i="4"/>
  <c r="S44" i="4"/>
  <c r="S48" i="4" s="1"/>
  <c r="T51" i="4"/>
  <c r="O63" i="4"/>
  <c r="O65" i="4" s="1"/>
  <c r="X24" i="4"/>
  <c r="W29" i="4"/>
  <c r="N3" i="9" l="1"/>
  <c r="C6" i="11" s="1"/>
  <c r="B14" i="13"/>
  <c r="Q23" i="6"/>
  <c r="Q25" i="6" s="1"/>
  <c r="M28" i="6"/>
  <c r="M9" i="10" s="1"/>
  <c r="M10" i="10" s="1"/>
  <c r="M12" i="10" s="1"/>
  <c r="N17" i="6"/>
  <c r="N19" i="6" s="1"/>
  <c r="N29" i="6" s="1"/>
  <c r="V12" i="6"/>
  <c r="V11" i="6"/>
  <c r="V13" i="6" s="1"/>
  <c r="Y5" i="6"/>
  <c r="Y7" i="6" s="1"/>
  <c r="N127" i="4"/>
  <c r="N129" i="4" s="1"/>
  <c r="AA32" i="4"/>
  <c r="AA33" i="4" s="1"/>
  <c r="AC28" i="4"/>
  <c r="X27" i="6"/>
  <c r="W32" i="6"/>
  <c r="W7" i="8" s="1"/>
  <c r="W9" i="8" s="1"/>
  <c r="W11" i="8" s="1"/>
  <c r="W8" i="10"/>
  <c r="N4" i="9"/>
  <c r="Q11" i="2"/>
  <c r="P3" i="10"/>
  <c r="R7" i="2"/>
  <c r="Q2" i="9"/>
  <c r="AY23" i="4"/>
  <c r="AC24" i="4"/>
  <c r="AB29" i="4"/>
  <c r="AM24" i="4"/>
  <c r="AM27" i="4"/>
  <c r="Y28" i="4"/>
  <c r="O51" i="4"/>
  <c r="P45" i="4"/>
  <c r="O50" i="4"/>
  <c r="P49" i="4"/>
  <c r="P94" i="4"/>
  <c r="O99" i="4"/>
  <c r="O100" i="4"/>
  <c r="R88" i="4"/>
  <c r="AG93" i="4"/>
  <c r="AG97" i="4" s="1"/>
  <c r="AH91" i="4"/>
  <c r="BD93" i="4"/>
  <c r="BD97" i="4" s="1"/>
  <c r="BE91" i="4"/>
  <c r="Q93" i="4"/>
  <c r="Q97" i="4" s="1"/>
  <c r="R91" i="4"/>
  <c r="O116" i="4"/>
  <c r="O117" i="4" s="1"/>
  <c r="O110" i="4"/>
  <c r="O111" i="4"/>
  <c r="O106" i="4"/>
  <c r="O108" i="4"/>
  <c r="O109" i="4" s="1"/>
  <c r="O107" i="4"/>
  <c r="P98" i="4"/>
  <c r="AS93" i="4"/>
  <c r="AS97" i="4" s="1"/>
  <c r="AT91" i="4"/>
  <c r="O66" i="4"/>
  <c r="O71" i="4" s="1"/>
  <c r="O69" i="4"/>
  <c r="O70" i="4" s="1"/>
  <c r="O75" i="4" s="1"/>
  <c r="Q60" i="4"/>
  <c r="P65" i="4"/>
  <c r="P69" i="4" s="1"/>
  <c r="Q63" i="4"/>
  <c r="T44" i="4"/>
  <c r="T48" i="4" s="1"/>
  <c r="U42" i="4"/>
  <c r="P72" i="4"/>
  <c r="P77" i="4" s="1"/>
  <c r="Y24" i="4"/>
  <c r="X29" i="4"/>
  <c r="Q24" i="6" l="1"/>
  <c r="N6" i="9"/>
  <c r="N7" i="9" s="1"/>
  <c r="N18" i="6"/>
  <c r="W12" i="6"/>
  <c r="W11" i="6"/>
  <c r="W13" i="6" s="1"/>
  <c r="Y6" i="6"/>
  <c r="AA34" i="4"/>
  <c r="AD28" i="4"/>
  <c r="O76" i="4"/>
  <c r="Y27" i="6"/>
  <c r="X32" i="6"/>
  <c r="X7" i="8" s="1"/>
  <c r="X9" i="8" s="1"/>
  <c r="X11" i="8" s="1"/>
  <c r="X8" i="10"/>
  <c r="R11" i="2"/>
  <c r="Q3" i="10"/>
  <c r="S7" i="2"/>
  <c r="R2" i="9"/>
  <c r="AA35" i="4"/>
  <c r="AA46" i="4"/>
  <c r="AA47" i="4" s="1"/>
  <c r="AB47" i="4" s="1"/>
  <c r="AC47" i="4" s="1"/>
  <c r="AD47" i="4" s="1"/>
  <c r="AE47" i="4" s="1"/>
  <c r="AF47" i="4" s="1"/>
  <c r="AG47" i="4" s="1"/>
  <c r="AH47" i="4" s="1"/>
  <c r="AI47" i="4" s="1"/>
  <c r="AJ47" i="4" s="1"/>
  <c r="AK47" i="4" s="1"/>
  <c r="AL51" i="4" s="1"/>
  <c r="AA38" i="4"/>
  <c r="AA39" i="4" s="1"/>
  <c r="AB39" i="4" s="1"/>
  <c r="AC39" i="4" s="1"/>
  <c r="AD39" i="4" s="1"/>
  <c r="AE39" i="4" s="1"/>
  <c r="AA36" i="4"/>
  <c r="AA41" i="4"/>
  <c r="AB42" i="4" s="1"/>
  <c r="AA37" i="4"/>
  <c r="AA40" i="4"/>
  <c r="AN24" i="4"/>
  <c r="AM30" i="4"/>
  <c r="AM29" i="4"/>
  <c r="AD24" i="4"/>
  <c r="AC29" i="4"/>
  <c r="AY24" i="4"/>
  <c r="AY27" i="4"/>
  <c r="Q45" i="4"/>
  <c r="P50" i="4"/>
  <c r="Q49" i="4"/>
  <c r="Z28" i="4"/>
  <c r="Q98" i="4"/>
  <c r="R93" i="4"/>
  <c r="R97" i="4" s="1"/>
  <c r="S91" i="4"/>
  <c r="AF110" i="4"/>
  <c r="AF107" i="4"/>
  <c r="AF108" i="4"/>
  <c r="AF116" i="4"/>
  <c r="AF111" i="4"/>
  <c r="AF106" i="4"/>
  <c r="AT93" i="4"/>
  <c r="AT97" i="4" s="1"/>
  <c r="AU91" i="4"/>
  <c r="O112" i="4"/>
  <c r="O114" i="4" s="1"/>
  <c r="O115" i="4" s="1"/>
  <c r="BD107" i="4"/>
  <c r="BD106" i="4"/>
  <c r="BD111" i="4"/>
  <c r="BD116" i="4"/>
  <c r="BD108" i="4"/>
  <c r="BD110" i="4"/>
  <c r="S88" i="4"/>
  <c r="AR110" i="4"/>
  <c r="AR108" i="4"/>
  <c r="AR111" i="4"/>
  <c r="AR106" i="4"/>
  <c r="AR107" i="4"/>
  <c r="AR116" i="4"/>
  <c r="BE93" i="4"/>
  <c r="BE97" i="4" s="1"/>
  <c r="BF91" i="4"/>
  <c r="AH93" i="4"/>
  <c r="AH97" i="4" s="1"/>
  <c r="AI91" i="4"/>
  <c r="Q94" i="4"/>
  <c r="P99" i="4"/>
  <c r="P70" i="4"/>
  <c r="P75" i="4" s="1"/>
  <c r="R60" i="4"/>
  <c r="P66" i="4"/>
  <c r="O72" i="4"/>
  <c r="O77" i="4" s="1"/>
  <c r="U44" i="4"/>
  <c r="U48" i="4" s="1"/>
  <c r="V42" i="4"/>
  <c r="Q65" i="4"/>
  <c r="Q69" i="4" s="1"/>
  <c r="R63" i="4"/>
  <c r="Z24" i="4"/>
  <c r="Z29" i="4" s="1"/>
  <c r="Y29" i="4"/>
  <c r="R23" i="6" l="1"/>
  <c r="R25" i="6" s="1"/>
  <c r="O17" i="6"/>
  <c r="O19" i="6" s="1"/>
  <c r="O29" i="6" s="1"/>
  <c r="O6" i="9" s="1"/>
  <c r="N28" i="6"/>
  <c r="N9" i="10" s="1"/>
  <c r="N10" i="10" s="1"/>
  <c r="N12" i="10" s="1"/>
  <c r="X11" i="6"/>
  <c r="X13" i="6" s="1"/>
  <c r="Z5" i="6"/>
  <c r="Z7" i="6" s="1"/>
  <c r="BD121" i="4"/>
  <c r="AE28" i="4"/>
  <c r="AM32" i="4"/>
  <c r="AM34" i="4" s="1"/>
  <c r="Z27" i="6"/>
  <c r="Y32" i="6"/>
  <c r="Y7" i="8" s="1"/>
  <c r="Y9" i="8" s="1"/>
  <c r="Y11" i="8" s="1"/>
  <c r="Y8" i="10"/>
  <c r="S11" i="2"/>
  <c r="R3" i="10"/>
  <c r="T7" i="2"/>
  <c r="S2" i="9"/>
  <c r="R98" i="4"/>
  <c r="AN29" i="4"/>
  <c r="AO24" i="4"/>
  <c r="AE24" i="4"/>
  <c r="AD29" i="4"/>
  <c r="AY30" i="4"/>
  <c r="AZ24" i="4"/>
  <c r="AY29" i="4"/>
  <c r="AM33" i="4"/>
  <c r="AB44" i="4"/>
  <c r="AB48" i="4" s="1"/>
  <c r="AB51" i="4"/>
  <c r="AC42" i="4"/>
  <c r="R49" i="4"/>
  <c r="Q50" i="4"/>
  <c r="R45" i="4"/>
  <c r="O120" i="4"/>
  <c r="O124" i="4" s="1"/>
  <c r="P106" i="4"/>
  <c r="P116" i="4"/>
  <c r="P117" i="4" s="1"/>
  <c r="Q117" i="4" s="1"/>
  <c r="R117" i="4" s="1"/>
  <c r="S117" i="4" s="1"/>
  <c r="P111" i="4"/>
  <c r="P112" i="4" s="1"/>
  <c r="P110" i="4"/>
  <c r="P107" i="4"/>
  <c r="P108" i="4"/>
  <c r="P109" i="4" s="1"/>
  <c r="AV91" i="4"/>
  <c r="AU93" i="4"/>
  <c r="AU97" i="4" s="1"/>
  <c r="O121" i="4"/>
  <c r="O125" i="4" s="1"/>
  <c r="O4" i="8" s="1"/>
  <c r="T91" i="4"/>
  <c r="S93" i="4"/>
  <c r="S97" i="4" s="1"/>
  <c r="T100" i="4"/>
  <c r="BF93" i="4"/>
  <c r="BF97" i="4" s="1"/>
  <c r="BG91" i="4"/>
  <c r="R94" i="4"/>
  <c r="Q99" i="4"/>
  <c r="AJ91" i="4"/>
  <c r="AI93" i="4"/>
  <c r="AI97" i="4" s="1"/>
  <c r="O118" i="4"/>
  <c r="O119" i="4" s="1"/>
  <c r="S60" i="4"/>
  <c r="Q70" i="4"/>
  <c r="Q75" i="4" s="1"/>
  <c r="R65" i="4"/>
  <c r="R69" i="4" s="1"/>
  <c r="S63" i="4"/>
  <c r="T59" i="4"/>
  <c r="T67" i="4"/>
  <c r="T68" i="4" s="1"/>
  <c r="U68" i="4" s="1"/>
  <c r="V68" i="4" s="1"/>
  <c r="W68" i="4" s="1"/>
  <c r="X68" i="4" s="1"/>
  <c r="Y68" i="4" s="1"/>
  <c r="Z72" i="4" s="1"/>
  <c r="Z77" i="4" s="1"/>
  <c r="T58" i="4"/>
  <c r="T62" i="4"/>
  <c r="T61" i="4"/>
  <c r="T57" i="4"/>
  <c r="Q66" i="4"/>
  <c r="P71" i="4"/>
  <c r="P76" i="4" s="1"/>
  <c r="V44" i="4"/>
  <c r="V48" i="4" s="1"/>
  <c r="W42" i="4"/>
  <c r="O123" i="4" l="1"/>
  <c r="O3" i="9" s="1"/>
  <c r="O4" i="9" s="1"/>
  <c r="R24" i="6"/>
  <c r="O18" i="6"/>
  <c r="X12" i="6"/>
  <c r="Z6" i="6"/>
  <c r="AY32" i="4"/>
  <c r="AY33" i="4" s="1"/>
  <c r="AF28" i="4"/>
  <c r="AA27" i="6"/>
  <c r="S98" i="4"/>
  <c r="Z32" i="6"/>
  <c r="Z7" i="8" s="1"/>
  <c r="Z8" i="10"/>
  <c r="T11" i="2"/>
  <c r="S3" i="10"/>
  <c r="U7" i="2"/>
  <c r="T2" i="9"/>
  <c r="AF24" i="4"/>
  <c r="AE29" i="4"/>
  <c r="AZ29" i="4"/>
  <c r="BA24" i="4"/>
  <c r="AP24" i="4"/>
  <c r="AO29" i="4"/>
  <c r="AC44" i="4"/>
  <c r="AC48" i="4" s="1"/>
  <c r="AD42" i="4"/>
  <c r="AM35" i="4"/>
  <c r="AM36" i="4"/>
  <c r="AM37" i="4"/>
  <c r="AM40" i="4"/>
  <c r="AM41" i="4"/>
  <c r="AN42" i="4" s="1"/>
  <c r="AM46" i="4"/>
  <c r="AM47" i="4" s="1"/>
  <c r="AN47" i="4" s="1"/>
  <c r="AO47" i="4" s="1"/>
  <c r="AP47" i="4" s="1"/>
  <c r="AQ47" i="4" s="1"/>
  <c r="AR47" i="4" s="1"/>
  <c r="AS47" i="4" s="1"/>
  <c r="AT47" i="4" s="1"/>
  <c r="AU47" i="4" s="1"/>
  <c r="AV47" i="4" s="1"/>
  <c r="AW47" i="4" s="1"/>
  <c r="AX51" i="4" s="1"/>
  <c r="AM38" i="4"/>
  <c r="AM39" i="4" s="1"/>
  <c r="AN39" i="4" s="1"/>
  <c r="AO39" i="4" s="1"/>
  <c r="AP39" i="4" s="1"/>
  <c r="AQ39" i="4" s="1"/>
  <c r="R50" i="4"/>
  <c r="S45" i="4"/>
  <c r="S49" i="4"/>
  <c r="AK91" i="4"/>
  <c r="AJ93" i="4"/>
  <c r="AJ97" i="4" s="1"/>
  <c r="U91" i="4"/>
  <c r="T93" i="4"/>
  <c r="T97" i="4" s="1"/>
  <c r="Q112" i="4"/>
  <c r="P114" i="4"/>
  <c r="Q109" i="4"/>
  <c r="BH91" i="4"/>
  <c r="BG93" i="4"/>
  <c r="BG97" i="4" s="1"/>
  <c r="S94" i="4"/>
  <c r="R99" i="4"/>
  <c r="AV93" i="4"/>
  <c r="AV97" i="4" s="1"/>
  <c r="AW91" i="4"/>
  <c r="P121" i="4"/>
  <c r="P125" i="4" s="1"/>
  <c r="P4" i="8" s="1"/>
  <c r="T72" i="4"/>
  <c r="T77" i="4" s="1"/>
  <c r="X42" i="4"/>
  <c r="W44" i="4"/>
  <c r="W48" i="4" s="1"/>
  <c r="T63" i="4"/>
  <c r="S65" i="4"/>
  <c r="S69" i="4" s="1"/>
  <c r="R70" i="4"/>
  <c r="R75" i="4" s="1"/>
  <c r="R66" i="4"/>
  <c r="Q71" i="4"/>
  <c r="Q76" i="4" s="1"/>
  <c r="AY34" i="4" l="1"/>
  <c r="S23" i="6"/>
  <c r="S25" i="6" s="1"/>
  <c r="P17" i="6"/>
  <c r="O28" i="6"/>
  <c r="O9" i="10" s="1"/>
  <c r="O10" i="10" s="1"/>
  <c r="O12" i="10" s="1"/>
  <c r="Y12" i="6"/>
  <c r="Y11" i="6"/>
  <c r="Y13" i="6" s="1"/>
  <c r="AA5" i="6"/>
  <c r="AA7" i="6" s="1"/>
  <c r="AG28" i="4"/>
  <c r="AB27" i="6"/>
  <c r="T98" i="4"/>
  <c r="AA32" i="6"/>
  <c r="AA7" i="8" s="1"/>
  <c r="AA8" i="10"/>
  <c r="U11" i="2"/>
  <c r="T3" i="10"/>
  <c r="V7" i="2"/>
  <c r="U2" i="9"/>
  <c r="AY35" i="4"/>
  <c r="AY36" i="4"/>
  <c r="AY38" i="4"/>
  <c r="AY39" i="4" s="1"/>
  <c r="AZ39" i="4" s="1"/>
  <c r="BA39" i="4" s="1"/>
  <c r="BB39" i="4" s="1"/>
  <c r="BC39" i="4" s="1"/>
  <c r="AY41" i="4"/>
  <c r="AZ42" i="4" s="1"/>
  <c r="AY37" i="4"/>
  <c r="AY40" i="4"/>
  <c r="AY46" i="4"/>
  <c r="AY47" i="4" s="1"/>
  <c r="AZ47" i="4" s="1"/>
  <c r="BA47" i="4" s="1"/>
  <c r="BB47" i="4" s="1"/>
  <c r="BC47" i="4" s="1"/>
  <c r="BD47" i="4" s="1"/>
  <c r="BE47" i="4" s="1"/>
  <c r="BF47" i="4" s="1"/>
  <c r="BG47" i="4" s="1"/>
  <c r="BH47" i="4" s="1"/>
  <c r="BI47" i="4" s="1"/>
  <c r="BJ51" i="4" s="1"/>
  <c r="AD44" i="4"/>
  <c r="AD48" i="4" s="1"/>
  <c r="AE42" i="4"/>
  <c r="BA29" i="4"/>
  <c r="BB24" i="4"/>
  <c r="AN51" i="4"/>
  <c r="AN44" i="4"/>
  <c r="AN48" i="4" s="1"/>
  <c r="AO42" i="4"/>
  <c r="AP29" i="4"/>
  <c r="AQ24" i="4"/>
  <c r="AG24" i="4"/>
  <c r="AF29" i="4"/>
  <c r="S50" i="4"/>
  <c r="T45" i="4"/>
  <c r="T49" i="4"/>
  <c r="P115" i="4"/>
  <c r="P118" i="4"/>
  <c r="Q114" i="4"/>
  <c r="Q118" i="4" s="1"/>
  <c r="R112" i="4"/>
  <c r="BH93" i="4"/>
  <c r="BH97" i="4" s="1"/>
  <c r="BI91" i="4"/>
  <c r="R109" i="4"/>
  <c r="T94" i="4"/>
  <c r="S99" i="4"/>
  <c r="U93" i="4"/>
  <c r="U97" i="4" s="1"/>
  <c r="V91" i="4"/>
  <c r="AX91" i="4"/>
  <c r="AW93" i="4"/>
  <c r="AW97" i="4" s="1"/>
  <c r="AK93" i="4"/>
  <c r="AK97" i="4" s="1"/>
  <c r="AL91" i="4"/>
  <c r="S70" i="4"/>
  <c r="S75" i="4" s="1"/>
  <c r="Y42" i="4"/>
  <c r="X44" i="4"/>
  <c r="X48" i="4" s="1"/>
  <c r="U63" i="4"/>
  <c r="T65" i="4"/>
  <c r="T69" i="4" s="1"/>
  <c r="S66" i="4"/>
  <c r="R71" i="4"/>
  <c r="R76" i="4" s="1"/>
  <c r="P119" i="4" l="1"/>
  <c r="P123" i="4" s="1"/>
  <c r="P3" i="9" s="1"/>
  <c r="P4" i="9" s="1"/>
  <c r="S24" i="6"/>
  <c r="P19" i="6"/>
  <c r="P29" i="6" s="1"/>
  <c r="P6" i="9" s="1"/>
  <c r="P18" i="6"/>
  <c r="Z12" i="6"/>
  <c r="Z11" i="6"/>
  <c r="Z13" i="6" s="1"/>
  <c r="AA6" i="6"/>
  <c r="AH28" i="4"/>
  <c r="AC27" i="6"/>
  <c r="U98" i="4"/>
  <c r="AB32" i="6"/>
  <c r="AB7" i="8" s="1"/>
  <c r="AB8" i="10"/>
  <c r="V11" i="2"/>
  <c r="U3" i="10"/>
  <c r="W7" i="2"/>
  <c r="V2" i="9"/>
  <c r="BA42" i="4"/>
  <c r="AZ44" i="4"/>
  <c r="AZ48" i="4" s="1"/>
  <c r="AZ51" i="4"/>
  <c r="BC24" i="4"/>
  <c r="BB29" i="4"/>
  <c r="AO44" i="4"/>
  <c r="AO48" i="4" s="1"/>
  <c r="AP42" i="4"/>
  <c r="AR24" i="4"/>
  <c r="AQ29" i="4"/>
  <c r="AH24" i="4"/>
  <c r="AG29" i="4"/>
  <c r="AF51" i="4"/>
  <c r="AF42" i="4"/>
  <c r="AE44" i="4"/>
  <c r="AE48" i="4" s="1"/>
  <c r="U49" i="4"/>
  <c r="T50" i="4"/>
  <c r="U45" i="4"/>
  <c r="S112" i="4"/>
  <c r="R114" i="4"/>
  <c r="R118" i="4" s="1"/>
  <c r="U94" i="4"/>
  <c r="T99" i="4"/>
  <c r="BI93" i="4"/>
  <c r="BI97" i="4" s="1"/>
  <c r="BJ91" i="4"/>
  <c r="BJ93" i="4" s="1"/>
  <c r="BJ97" i="4" s="1"/>
  <c r="W91" i="4"/>
  <c r="V93" i="4"/>
  <c r="V97" i="4" s="1"/>
  <c r="AX93" i="4"/>
  <c r="AX97" i="4" s="1"/>
  <c r="AY91" i="4"/>
  <c r="AM91" i="4"/>
  <c r="AL93" i="4"/>
  <c r="AL97" i="4" s="1"/>
  <c r="S109" i="4"/>
  <c r="T107" i="4"/>
  <c r="T116" i="4"/>
  <c r="T117" i="4" s="1"/>
  <c r="U117" i="4" s="1"/>
  <c r="V117" i="4" s="1"/>
  <c r="W117" i="4" s="1"/>
  <c r="X117" i="4" s="1"/>
  <c r="Y117" i="4" s="1"/>
  <c r="Z121" i="4" s="1"/>
  <c r="Z125" i="4" s="1"/>
  <c r="Z4" i="8" s="1"/>
  <c r="T106" i="4"/>
  <c r="T110" i="4"/>
  <c r="T111" i="4"/>
  <c r="T108" i="4"/>
  <c r="Q115" i="4"/>
  <c r="P120" i="4"/>
  <c r="P124" i="4" s="1"/>
  <c r="T70" i="4"/>
  <c r="T75" i="4" s="1"/>
  <c r="T66" i="4"/>
  <c r="S71" i="4"/>
  <c r="S76" i="4" s="1"/>
  <c r="O5" i="9"/>
  <c r="O7" i="9" s="1"/>
  <c r="Y44" i="4"/>
  <c r="Y48" i="4" s="1"/>
  <c r="Z42" i="4"/>
  <c r="V63" i="4"/>
  <c r="U65" i="4"/>
  <c r="U69" i="4" s="1"/>
  <c r="P6" i="8"/>
  <c r="P9" i="8" s="1"/>
  <c r="P11" i="8" s="1"/>
  <c r="Q119" i="4" l="1"/>
  <c r="Q123" i="4" s="1"/>
  <c r="Q3" i="9" s="1"/>
  <c r="Q4" i="9" s="1"/>
  <c r="T23" i="6"/>
  <c r="T25" i="6" s="1"/>
  <c r="P28" i="6"/>
  <c r="P9" i="10" s="1"/>
  <c r="P10" i="10" s="1"/>
  <c r="P12" i="10" s="1"/>
  <c r="Q17" i="6"/>
  <c r="AA11" i="6"/>
  <c r="AA13" i="6" s="1"/>
  <c r="AB5" i="6"/>
  <c r="AB7" i="6" s="1"/>
  <c r="V98" i="4"/>
  <c r="AI28" i="4"/>
  <c r="AD27" i="6"/>
  <c r="AC32" i="6"/>
  <c r="AC7" i="8" s="1"/>
  <c r="AC9" i="8" s="1"/>
  <c r="AC11" i="8" s="1"/>
  <c r="AC8" i="10"/>
  <c r="W11" i="2"/>
  <c r="V3" i="10"/>
  <c r="X7" i="2"/>
  <c r="W2" i="9"/>
  <c r="BC29" i="4"/>
  <c r="BD24" i="4"/>
  <c r="AQ42" i="4"/>
  <c r="AP44" i="4"/>
  <c r="AP48" i="4" s="1"/>
  <c r="AI24" i="4"/>
  <c r="AH29" i="4"/>
  <c r="AR29" i="4"/>
  <c r="AS24" i="4"/>
  <c r="AG42" i="4"/>
  <c r="AF44" i="4"/>
  <c r="AF48" i="4" s="1"/>
  <c r="BB42" i="4"/>
  <c r="BA44" i="4"/>
  <c r="BA48" i="4" s="1"/>
  <c r="V45" i="4"/>
  <c r="U50" i="4"/>
  <c r="V49" i="4"/>
  <c r="T121" i="4"/>
  <c r="T125" i="4" s="1"/>
  <c r="T4" i="8" s="1"/>
  <c r="R115" i="4"/>
  <c r="Q120" i="4"/>
  <c r="Q124" i="4" s="1"/>
  <c r="AM93" i="4"/>
  <c r="V94" i="4"/>
  <c r="U99" i="4"/>
  <c r="U70" i="4"/>
  <c r="U75" i="4" s="1"/>
  <c r="AY93" i="4"/>
  <c r="AY97" i="4" s="1"/>
  <c r="X91" i="4"/>
  <c r="W93" i="4"/>
  <c r="W97" i="4" s="1"/>
  <c r="S114" i="4"/>
  <c r="S118" i="4" s="1"/>
  <c r="T112" i="4"/>
  <c r="Z6" i="8"/>
  <c r="Z9" i="8" s="1"/>
  <c r="Z11" i="8" s="1"/>
  <c r="V65" i="4"/>
  <c r="V69" i="4" s="1"/>
  <c r="W63" i="4"/>
  <c r="O6" i="8"/>
  <c r="O9" i="8" s="1"/>
  <c r="O11" i="8" s="1"/>
  <c r="Z44" i="4"/>
  <c r="Z48" i="4" s="1"/>
  <c r="AA42" i="4"/>
  <c r="O19" i="10"/>
  <c r="U66" i="4"/>
  <c r="T71" i="4"/>
  <c r="T76" i="4" s="1"/>
  <c r="P5" i="9"/>
  <c r="P7" i="9" s="1"/>
  <c r="W98" i="4" l="1"/>
  <c r="R119" i="4"/>
  <c r="R123" i="4" s="1"/>
  <c r="R3" i="9" s="1"/>
  <c r="R4" i="9" s="1"/>
  <c r="T24" i="6"/>
  <c r="Q19" i="6"/>
  <c r="Q29" i="6" s="1"/>
  <c r="Q6" i="9" s="1"/>
  <c r="Q18" i="6"/>
  <c r="AA12" i="6"/>
  <c r="AB6" i="6"/>
  <c r="AJ28" i="4"/>
  <c r="AE27" i="6"/>
  <c r="AD32" i="6"/>
  <c r="AD7" i="8" s="1"/>
  <c r="AD9" i="8" s="1"/>
  <c r="AD11" i="8" s="1"/>
  <c r="AD8" i="10"/>
  <c r="X11" i="2"/>
  <c r="W3" i="10"/>
  <c r="Y7" i="2"/>
  <c r="X2" i="9"/>
  <c r="V70" i="4"/>
  <c r="V75" i="4" s="1"/>
  <c r="BC42" i="4"/>
  <c r="BB44" i="4"/>
  <c r="BB48" i="4" s="1"/>
  <c r="AR42" i="4"/>
  <c r="AQ44" i="4"/>
  <c r="AQ48" i="4" s="1"/>
  <c r="AR51" i="4"/>
  <c r="BD29" i="4"/>
  <c r="BE24" i="4"/>
  <c r="AT24" i="4"/>
  <c r="AS29" i="4"/>
  <c r="AH42" i="4"/>
  <c r="AG44" i="4"/>
  <c r="AG48" i="4" s="1"/>
  <c r="AJ24" i="4"/>
  <c r="AI29" i="4"/>
  <c r="V50" i="4"/>
  <c r="W45" i="4"/>
  <c r="W49" i="4"/>
  <c r="AM94" i="4"/>
  <c r="AM97" i="4"/>
  <c r="W94" i="4"/>
  <c r="V99" i="4"/>
  <c r="AY94" i="4"/>
  <c r="S115" i="4"/>
  <c r="R120" i="4"/>
  <c r="R124" i="4" s="1"/>
  <c r="U112" i="4"/>
  <c r="T114" i="4"/>
  <c r="T118" i="4" s="1"/>
  <c r="X93" i="4"/>
  <c r="X97" i="4" s="1"/>
  <c r="Y91" i="4"/>
  <c r="Q5" i="9"/>
  <c r="X63" i="4"/>
  <c r="W65" i="4"/>
  <c r="W69" i="4" s="1"/>
  <c r="V66" i="4"/>
  <c r="U71" i="4"/>
  <c r="U76" i="4" s="1"/>
  <c r="AA44" i="4"/>
  <c r="P19" i="10"/>
  <c r="X98" i="4" l="1"/>
  <c r="S119" i="4"/>
  <c r="S123" i="4" s="1"/>
  <c r="S3" i="9" s="1"/>
  <c r="S4" i="9" s="1"/>
  <c r="U23" i="6"/>
  <c r="U25" i="6" s="1"/>
  <c r="Q7" i="9"/>
  <c r="Q28" i="6"/>
  <c r="Q9" i="10" s="1"/>
  <c r="Q10" i="10" s="1"/>
  <c r="Q12" i="10" s="1"/>
  <c r="R17" i="6"/>
  <c r="AB11" i="6"/>
  <c r="AB13" i="6" s="1"/>
  <c r="AC5" i="6"/>
  <c r="AC7" i="6" s="1"/>
  <c r="W70" i="4"/>
  <c r="AK28" i="4"/>
  <c r="AL28" i="4" s="1"/>
  <c r="AM28" i="4" s="1"/>
  <c r="W75" i="4"/>
  <c r="AF27" i="6"/>
  <c r="AE32" i="6"/>
  <c r="AE7" i="8" s="1"/>
  <c r="AE9" i="8" s="1"/>
  <c r="AE11" i="8" s="1"/>
  <c r="AE8" i="10"/>
  <c r="Y11" i="2"/>
  <c r="X3" i="10"/>
  <c r="Z7" i="2"/>
  <c r="Y2" i="9"/>
  <c r="BE29" i="4"/>
  <c r="BF24" i="4"/>
  <c r="AH44" i="4"/>
  <c r="AH48" i="4" s="1"/>
  <c r="AI42" i="4"/>
  <c r="AJ29" i="4"/>
  <c r="AK24" i="4"/>
  <c r="AU24" i="4"/>
  <c r="AT29" i="4"/>
  <c r="AS42" i="4"/>
  <c r="AR44" i="4"/>
  <c r="AR48" i="4" s="1"/>
  <c r="BD51" i="4"/>
  <c r="BC44" i="4"/>
  <c r="BC48" i="4" s="1"/>
  <c r="BD42" i="4"/>
  <c r="X49" i="4"/>
  <c r="X45" i="4"/>
  <c r="W50" i="4"/>
  <c r="Z91" i="4"/>
  <c r="Y93" i="4"/>
  <c r="Y97" i="4" s="1"/>
  <c r="V112" i="4"/>
  <c r="U114" i="4"/>
  <c r="U118" i="4" s="1"/>
  <c r="AZ94" i="4"/>
  <c r="AY100" i="4"/>
  <c r="AY99" i="4"/>
  <c r="AN94" i="4"/>
  <c r="AM100" i="4"/>
  <c r="AM99" i="4"/>
  <c r="T115" i="4"/>
  <c r="S120" i="4"/>
  <c r="S124" i="4" s="1"/>
  <c r="X94" i="4"/>
  <c r="W99" i="4"/>
  <c r="R5" i="9"/>
  <c r="AM61" i="4"/>
  <c r="W66" i="4"/>
  <c r="V71" i="4"/>
  <c r="V76" i="4" s="1"/>
  <c r="AM67" i="4"/>
  <c r="AM68" i="4" s="1"/>
  <c r="AN68" i="4" s="1"/>
  <c r="AO68" i="4" s="1"/>
  <c r="AP68" i="4" s="1"/>
  <c r="AQ68" i="4" s="1"/>
  <c r="AR68" i="4" s="1"/>
  <c r="AS68" i="4" s="1"/>
  <c r="AT68" i="4" s="1"/>
  <c r="AU68" i="4" s="1"/>
  <c r="AV68" i="4" s="1"/>
  <c r="AW68" i="4" s="1"/>
  <c r="AX72" i="4" s="1"/>
  <c r="AX77" i="4" s="1"/>
  <c r="AM62" i="4"/>
  <c r="AN63" i="4" s="1"/>
  <c r="AM58" i="4"/>
  <c r="AM57" i="4"/>
  <c r="AM59" i="4"/>
  <c r="AM60" i="4" s="1"/>
  <c r="AA45" i="4"/>
  <c r="AA48" i="4"/>
  <c r="AA49" i="4" s="1"/>
  <c r="Q19" i="10"/>
  <c r="T6" i="8"/>
  <c r="T9" i="8" s="1"/>
  <c r="T11" i="8" s="1"/>
  <c r="Y63" i="4"/>
  <c r="X65" i="4"/>
  <c r="X69" i="4" s="1"/>
  <c r="Y98" i="4" l="1"/>
  <c r="T119" i="4"/>
  <c r="T123" i="4" s="1"/>
  <c r="T3" i="9" s="1"/>
  <c r="T4" i="9" s="1"/>
  <c r="X70" i="4"/>
  <c r="X75" i="4" s="1"/>
  <c r="U24" i="6"/>
  <c r="R19" i="6"/>
  <c r="R29" i="6" s="1"/>
  <c r="R6" i="9" s="1"/>
  <c r="R7" i="9" s="1"/>
  <c r="R18" i="6"/>
  <c r="AB12" i="6"/>
  <c r="AC6" i="6"/>
  <c r="AN28" i="4"/>
  <c r="AO28" i="4" s="1"/>
  <c r="AP28" i="4" s="1"/>
  <c r="AQ28" i="4" s="1"/>
  <c r="AR28" i="4" s="1"/>
  <c r="AS28" i="4" s="1"/>
  <c r="AT28" i="4" s="1"/>
  <c r="AU28" i="4" s="1"/>
  <c r="AV28" i="4" s="1"/>
  <c r="AG27" i="6"/>
  <c r="AF32" i="6"/>
  <c r="AF7" i="8" s="1"/>
  <c r="AF8" i="10"/>
  <c r="Z11" i="2"/>
  <c r="Y3" i="10"/>
  <c r="Z2" i="9"/>
  <c r="AA7" i="2"/>
  <c r="AJ42" i="4"/>
  <c r="AI44" i="4"/>
  <c r="AI48" i="4" s="1"/>
  <c r="BE42" i="4"/>
  <c r="BD44" i="4"/>
  <c r="BD48" i="4" s="1"/>
  <c r="AK29" i="4"/>
  <c r="AL24" i="4"/>
  <c r="AL29" i="4" s="1"/>
  <c r="BG24" i="4"/>
  <c r="BF29" i="4"/>
  <c r="AV24" i="4"/>
  <c r="AU29" i="4"/>
  <c r="AS44" i="4"/>
  <c r="AS48" i="4" s="1"/>
  <c r="AT42" i="4"/>
  <c r="AB49" i="4"/>
  <c r="Y45" i="4"/>
  <c r="X50" i="4"/>
  <c r="Y49" i="4"/>
  <c r="AO94" i="4"/>
  <c r="AN99" i="4"/>
  <c r="U115" i="4"/>
  <c r="T120" i="4"/>
  <c r="T124" i="4" s="1"/>
  <c r="AA91" i="4"/>
  <c r="Z93" i="4"/>
  <c r="Z97" i="4" s="1"/>
  <c r="Z98" i="4" s="1"/>
  <c r="W112" i="4"/>
  <c r="V114" i="4"/>
  <c r="V118" i="4" s="1"/>
  <c r="Y94" i="4"/>
  <c r="X99" i="4"/>
  <c r="BA94" i="4"/>
  <c r="AZ99" i="4"/>
  <c r="S5" i="9"/>
  <c r="Y65" i="4"/>
  <c r="Y69" i="4" s="1"/>
  <c r="Z63" i="4"/>
  <c r="AY59" i="4"/>
  <c r="AY60" i="4" s="1"/>
  <c r="AY67" i="4"/>
  <c r="AY68" i="4" s="1"/>
  <c r="AZ68" i="4" s="1"/>
  <c r="BA68" i="4" s="1"/>
  <c r="BB68" i="4" s="1"/>
  <c r="BC68" i="4" s="1"/>
  <c r="BD68" i="4" s="1"/>
  <c r="BE68" i="4" s="1"/>
  <c r="BF68" i="4" s="1"/>
  <c r="BG68" i="4" s="1"/>
  <c r="BH68" i="4" s="1"/>
  <c r="BI68" i="4" s="1"/>
  <c r="BJ72" i="4" s="1"/>
  <c r="BJ77" i="4" s="1"/>
  <c r="AY62" i="4"/>
  <c r="AZ63" i="4" s="1"/>
  <c r="AY61" i="4"/>
  <c r="AY57" i="4"/>
  <c r="AY58" i="4"/>
  <c r="AB45" i="4"/>
  <c r="AA51" i="4"/>
  <c r="AA50" i="4"/>
  <c r="AN60" i="4"/>
  <c r="AO63" i="4"/>
  <c r="AN65" i="4"/>
  <c r="AN69" i="4" s="1"/>
  <c r="AN72" i="4"/>
  <c r="AN77" i="4" s="1"/>
  <c r="X66" i="4"/>
  <c r="W71" i="4"/>
  <c r="W76" i="4" s="1"/>
  <c r="R19" i="10"/>
  <c r="R21" i="10" s="1"/>
  <c r="U119" i="4" l="1"/>
  <c r="U123" i="4" s="1"/>
  <c r="U3" i="9" s="1"/>
  <c r="U4" i="9" s="1"/>
  <c r="Y70" i="4"/>
  <c r="V23" i="6"/>
  <c r="V25" i="6" s="1"/>
  <c r="R28" i="6"/>
  <c r="R9" i="10" s="1"/>
  <c r="R10" i="10" s="1"/>
  <c r="R12" i="10" s="1"/>
  <c r="S17" i="6"/>
  <c r="AC11" i="6"/>
  <c r="AC13" i="6" s="1"/>
  <c r="AD5" i="6"/>
  <c r="AD7" i="6" s="1"/>
  <c r="Y75" i="4"/>
  <c r="AW28" i="4"/>
  <c r="AH27" i="6"/>
  <c r="AG32" i="6"/>
  <c r="AG7" i="8" s="1"/>
  <c r="AG9" i="8" s="1"/>
  <c r="AG11" i="8" s="1"/>
  <c r="AG8" i="10"/>
  <c r="Z3" i="10"/>
  <c r="AA11" i="2"/>
  <c r="AB7" i="2"/>
  <c r="AA2" i="9"/>
  <c r="BF42" i="4"/>
  <c r="BE44" i="4"/>
  <c r="BE48" i="4" s="1"/>
  <c r="BH24" i="4"/>
  <c r="BG29" i="4"/>
  <c r="V119" i="4"/>
  <c r="V123" i="4" s="1"/>
  <c r="V3" i="9" s="1"/>
  <c r="V4" i="9" s="1"/>
  <c r="AT44" i="4"/>
  <c r="AT48" i="4" s="1"/>
  <c r="AU42" i="4"/>
  <c r="AV29" i="4"/>
  <c r="AW24" i="4"/>
  <c r="AJ44" i="4"/>
  <c r="AJ48" i="4" s="1"/>
  <c r="AK42" i="4"/>
  <c r="T5" i="9"/>
  <c r="Z49" i="4"/>
  <c r="AC49" i="4"/>
  <c r="Z45" i="4"/>
  <c r="Z50" i="4" s="1"/>
  <c r="Y50" i="4"/>
  <c r="Z94" i="4"/>
  <c r="Z99" i="4" s="1"/>
  <c r="Y99" i="4"/>
  <c r="AA93" i="4"/>
  <c r="AP94" i="4"/>
  <c r="AO99" i="4"/>
  <c r="BB94" i="4"/>
  <c r="BA99" i="4"/>
  <c r="X112" i="4"/>
  <c r="W114" i="4"/>
  <c r="W118" i="4" s="1"/>
  <c r="V115" i="4"/>
  <c r="U120" i="4"/>
  <c r="U124" i="4" s="1"/>
  <c r="AO65" i="4"/>
  <c r="AO69" i="4" s="1"/>
  <c r="AP63" i="4"/>
  <c r="Y66" i="4"/>
  <c r="X71" i="4"/>
  <c r="X76" i="4" s="1"/>
  <c r="AC45" i="4"/>
  <c r="AB50" i="4"/>
  <c r="Z65" i="4"/>
  <c r="Z69" i="4" s="1"/>
  <c r="Z70" i="4" s="1"/>
  <c r="AO60" i="4"/>
  <c r="AZ60" i="4"/>
  <c r="S19" i="10"/>
  <c r="S21" i="10" s="1"/>
  <c r="BA63" i="4"/>
  <c r="AZ65" i="4"/>
  <c r="AZ69" i="4" s="1"/>
  <c r="AZ72" i="4"/>
  <c r="AZ77" i="4" s="1"/>
  <c r="V24" i="6" l="1"/>
  <c r="S19" i="6"/>
  <c r="S29" i="6" s="1"/>
  <c r="S6" i="9" s="1"/>
  <c r="S7" i="9" s="1"/>
  <c r="S18" i="6"/>
  <c r="AC12" i="6"/>
  <c r="AD6" i="6"/>
  <c r="Z75" i="4"/>
  <c r="AX28" i="4"/>
  <c r="AY28" i="4" s="1"/>
  <c r="AZ28" i="4" s="1"/>
  <c r="BA28" i="4" s="1"/>
  <c r="BB28" i="4" s="1"/>
  <c r="BC28" i="4" s="1"/>
  <c r="BD28" i="4" s="1"/>
  <c r="BE28" i="4" s="1"/>
  <c r="BF28" i="4" s="1"/>
  <c r="BG28" i="4" s="1"/>
  <c r="BH28" i="4" s="1"/>
  <c r="BI28" i="4" s="1"/>
  <c r="AI27" i="6"/>
  <c r="AH32" i="6"/>
  <c r="AH7" i="8" s="1"/>
  <c r="AH9" i="8" s="1"/>
  <c r="AH11" i="8" s="1"/>
  <c r="AH8" i="10"/>
  <c r="AA3" i="10"/>
  <c r="AB11" i="2"/>
  <c r="AC7" i="2"/>
  <c r="AB2" i="9"/>
  <c r="W119" i="4"/>
  <c r="W123" i="4" s="1"/>
  <c r="W3" i="9" s="1"/>
  <c r="W4" i="9" s="1"/>
  <c r="AL42" i="4"/>
  <c r="AK44" i="4"/>
  <c r="AK48" i="4" s="1"/>
  <c r="AU44" i="4"/>
  <c r="AU48" i="4" s="1"/>
  <c r="AV42" i="4"/>
  <c r="U5" i="9"/>
  <c r="BH29" i="4"/>
  <c r="BI24" i="4"/>
  <c r="AW29" i="4"/>
  <c r="AX24" i="4"/>
  <c r="AX29" i="4" s="1"/>
  <c r="BG42" i="4"/>
  <c r="BF44" i="4"/>
  <c r="BF48" i="4" s="1"/>
  <c r="AD49" i="4"/>
  <c r="AM116" i="4"/>
  <c r="AM117" i="4" s="1"/>
  <c r="AN117" i="4" s="1"/>
  <c r="AO117" i="4" s="1"/>
  <c r="AP117" i="4" s="1"/>
  <c r="AQ117" i="4" s="1"/>
  <c r="AR117" i="4" s="1"/>
  <c r="AS117" i="4" s="1"/>
  <c r="AT117" i="4" s="1"/>
  <c r="AU117" i="4" s="1"/>
  <c r="AV117" i="4" s="1"/>
  <c r="AW117" i="4" s="1"/>
  <c r="AM106" i="4"/>
  <c r="AM111" i="4"/>
  <c r="AN112" i="4" s="1"/>
  <c r="AM110" i="4"/>
  <c r="AM108" i="4"/>
  <c r="AM109" i="4" s="1"/>
  <c r="AM107" i="4"/>
  <c r="BC94" i="4"/>
  <c r="BB99" i="4"/>
  <c r="AA94" i="4"/>
  <c r="AA97" i="4"/>
  <c r="AA98" i="4" s="1"/>
  <c r="AY108" i="4"/>
  <c r="AY109" i="4" s="1"/>
  <c r="AY107" i="4"/>
  <c r="AY116" i="4"/>
  <c r="AY117" i="4" s="1"/>
  <c r="AZ117" i="4" s="1"/>
  <c r="BA117" i="4" s="1"/>
  <c r="BB117" i="4" s="1"/>
  <c r="BC117" i="4" s="1"/>
  <c r="BD117" i="4" s="1"/>
  <c r="BE117" i="4" s="1"/>
  <c r="BF117" i="4" s="1"/>
  <c r="BG117" i="4" s="1"/>
  <c r="BH117" i="4" s="1"/>
  <c r="BI117" i="4" s="1"/>
  <c r="AY106" i="4"/>
  <c r="AY110" i="4"/>
  <c r="AY111" i="4"/>
  <c r="AZ112" i="4" s="1"/>
  <c r="W115" i="4"/>
  <c r="V120" i="4"/>
  <c r="V124" i="4" s="1"/>
  <c r="Y112" i="4"/>
  <c r="X114" i="4"/>
  <c r="X118" i="4" s="1"/>
  <c r="AQ94" i="4"/>
  <c r="AP99" i="4"/>
  <c r="AA61" i="4"/>
  <c r="AA62" i="4"/>
  <c r="AA57" i="4"/>
  <c r="AA67" i="4"/>
  <c r="AA68" i="4" s="1"/>
  <c r="AB68" i="4" s="1"/>
  <c r="AC68" i="4" s="1"/>
  <c r="AD68" i="4" s="1"/>
  <c r="AE68" i="4" s="1"/>
  <c r="AF68" i="4" s="1"/>
  <c r="AG68" i="4" s="1"/>
  <c r="AH68" i="4" s="1"/>
  <c r="AI68" i="4" s="1"/>
  <c r="AJ68" i="4" s="1"/>
  <c r="AK68" i="4" s="1"/>
  <c r="AL72" i="4" s="1"/>
  <c r="AL77" i="4" s="1"/>
  <c r="T19" i="10"/>
  <c r="T21" i="10" s="1"/>
  <c r="AP60" i="4"/>
  <c r="AD45" i="4"/>
  <c r="AC50" i="4"/>
  <c r="BA60" i="4"/>
  <c r="AP65" i="4"/>
  <c r="AP69" i="4" s="1"/>
  <c r="AQ63" i="4"/>
  <c r="BB63" i="4"/>
  <c r="BA65" i="4"/>
  <c r="BA69" i="4" s="1"/>
  <c r="Z66" i="4"/>
  <c r="Z71" i="4" s="1"/>
  <c r="Z76" i="4" s="1"/>
  <c r="Y71" i="4"/>
  <c r="Y76" i="4" s="1"/>
  <c r="W23" i="6" l="1"/>
  <c r="W25" i="6" s="1"/>
  <c r="S28" i="6"/>
  <c r="S9" i="10" s="1"/>
  <c r="S10" i="10" s="1"/>
  <c r="S12" i="10" s="1"/>
  <c r="T17" i="6"/>
  <c r="AD11" i="6"/>
  <c r="AD13" i="6" s="1"/>
  <c r="AE5" i="6"/>
  <c r="AE7" i="6" s="1"/>
  <c r="BJ121" i="4"/>
  <c r="BJ125" i="4" s="1"/>
  <c r="BJ4" i="8" s="1"/>
  <c r="AX121" i="4"/>
  <c r="AX125" i="4" s="1"/>
  <c r="AX4" i="8" s="1"/>
  <c r="AY121" i="4"/>
  <c r="BJ28" i="4"/>
  <c r="AJ27" i="6"/>
  <c r="AI32" i="6"/>
  <c r="AI7" i="8" s="1"/>
  <c r="AI9" i="8" s="1"/>
  <c r="AI11" i="8" s="1"/>
  <c r="AI8" i="10"/>
  <c r="AC11" i="2"/>
  <c r="AB3" i="10"/>
  <c r="AD7" i="2"/>
  <c r="AC2" i="9"/>
  <c r="X119" i="4"/>
  <c r="X123" i="4" s="1"/>
  <c r="X3" i="9" s="1"/>
  <c r="X4" i="9" s="1"/>
  <c r="V5" i="9"/>
  <c r="AV44" i="4"/>
  <c r="AV48" i="4" s="1"/>
  <c r="AW42" i="4"/>
  <c r="BI29" i="4"/>
  <c r="BJ24" i="4"/>
  <c r="BJ29" i="4" s="1"/>
  <c r="BH42" i="4"/>
  <c r="BG44" i="4"/>
  <c r="BG48" i="4" s="1"/>
  <c r="AL44" i="4"/>
  <c r="AL48" i="4" s="1"/>
  <c r="AM42" i="4"/>
  <c r="AE49" i="4"/>
  <c r="AB98" i="4"/>
  <c r="AZ109" i="4"/>
  <c r="AR94" i="4"/>
  <c r="AQ99" i="4"/>
  <c r="BA112" i="4"/>
  <c r="AZ114" i="4"/>
  <c r="AZ118" i="4" s="1"/>
  <c r="AZ125" i="4"/>
  <c r="AZ4" i="8" s="1"/>
  <c r="AO112" i="4"/>
  <c r="AN114" i="4"/>
  <c r="AN118" i="4" s="1"/>
  <c r="AN121" i="4"/>
  <c r="AN125" i="4" s="1"/>
  <c r="X115" i="4"/>
  <c r="W120" i="4"/>
  <c r="W124" i="4" s="1"/>
  <c r="BD94" i="4"/>
  <c r="BC99" i="4"/>
  <c r="AN109" i="4"/>
  <c r="Z112" i="4"/>
  <c r="Y114" i="4"/>
  <c r="Y118" i="4" s="1"/>
  <c r="AB94" i="4"/>
  <c r="AA100" i="4"/>
  <c r="AA99" i="4"/>
  <c r="AA59" i="4"/>
  <c r="AA60" i="4" s="1"/>
  <c r="AB60" i="4" s="1"/>
  <c r="AA58" i="4"/>
  <c r="BB65" i="4"/>
  <c r="BB69" i="4" s="1"/>
  <c r="BC63" i="4"/>
  <c r="BB60" i="4"/>
  <c r="AE45" i="4"/>
  <c r="AD50" i="4"/>
  <c r="U19" i="10"/>
  <c r="U21" i="10" s="1"/>
  <c r="AR63" i="4"/>
  <c r="AQ65" i="4"/>
  <c r="AQ69" i="4" s="1"/>
  <c r="AR72" i="4"/>
  <c r="AR77" i="4" s="1"/>
  <c r="AB63" i="4"/>
  <c r="AA63" i="4"/>
  <c r="AA65" i="4" s="1"/>
  <c r="AA66" i="4" s="1"/>
  <c r="AQ60" i="4"/>
  <c r="AN4" i="8" l="1"/>
  <c r="AX25" i="3"/>
  <c r="AX26" i="3" s="1"/>
  <c r="W24" i="6"/>
  <c r="T19" i="6"/>
  <c r="T29" i="6" s="1"/>
  <c r="T6" i="9" s="1"/>
  <c r="T7" i="9" s="1"/>
  <c r="T18" i="6"/>
  <c r="AD12" i="6"/>
  <c r="AE6" i="6"/>
  <c r="AK27" i="6"/>
  <c r="AJ32" i="6"/>
  <c r="AJ7" i="8" s="1"/>
  <c r="AJ9" i="8" s="1"/>
  <c r="AJ11" i="8" s="1"/>
  <c r="AJ8" i="10"/>
  <c r="Y119" i="4"/>
  <c r="Y123" i="4" s="1"/>
  <c r="Y3" i="9" s="1"/>
  <c r="Y4" i="9" s="1"/>
  <c r="AD11" i="2"/>
  <c r="AC3" i="10"/>
  <c r="AE7" i="2"/>
  <c r="AD2" i="9"/>
  <c r="W5" i="9"/>
  <c r="AM44" i="4"/>
  <c r="AW44" i="4"/>
  <c r="AW48" i="4" s="1"/>
  <c r="AX42" i="4"/>
  <c r="BH44" i="4"/>
  <c r="BH48" i="4" s="1"/>
  <c r="BI42" i="4"/>
  <c r="AF49" i="4"/>
  <c r="AC98" i="4"/>
  <c r="AA116" i="4"/>
  <c r="AA117" i="4" s="1"/>
  <c r="AB117" i="4" s="1"/>
  <c r="AC117" i="4" s="1"/>
  <c r="AD117" i="4" s="1"/>
  <c r="AE117" i="4" s="1"/>
  <c r="AF117" i="4" s="1"/>
  <c r="AG117" i="4" s="1"/>
  <c r="AH117" i="4" s="1"/>
  <c r="AI117" i="4" s="1"/>
  <c r="AJ117" i="4" s="1"/>
  <c r="AK117" i="4" s="1"/>
  <c r="AA110" i="4"/>
  <c r="AA111" i="4"/>
  <c r="AB112" i="4" s="1"/>
  <c r="AA106" i="4"/>
  <c r="AA108" i="4"/>
  <c r="AA109" i="4" s="1"/>
  <c r="AA107" i="4"/>
  <c r="AO109" i="4"/>
  <c r="Z114" i="4"/>
  <c r="Z118" i="4" s="1"/>
  <c r="AP112" i="4"/>
  <c r="AO114" i="4"/>
  <c r="AO118" i="4" s="1"/>
  <c r="AC94" i="4"/>
  <c r="AB99" i="4"/>
  <c r="Y115" i="4"/>
  <c r="X120" i="4"/>
  <c r="X124" i="4" s="1"/>
  <c r="AS94" i="4"/>
  <c r="AR99" i="4"/>
  <c r="BE94" i="4"/>
  <c r="BD99" i="4"/>
  <c r="BA114" i="4"/>
  <c r="BA118" i="4" s="1"/>
  <c r="BB112" i="4"/>
  <c r="BA109" i="4"/>
  <c r="AC60" i="4"/>
  <c r="V19" i="10"/>
  <c r="V21" i="10" s="1"/>
  <c r="AC63" i="4"/>
  <c r="AB65" i="4"/>
  <c r="AB69" i="4" s="1"/>
  <c r="AB72" i="4"/>
  <c r="AB77" i="4" s="1"/>
  <c r="AS63" i="4"/>
  <c r="AR65" i="4"/>
  <c r="AR69" i="4" s="1"/>
  <c r="BD63" i="4"/>
  <c r="BC65" i="4"/>
  <c r="BC69" i="4" s="1"/>
  <c r="BD72" i="4"/>
  <c r="BD77" i="4" s="1"/>
  <c r="BC60" i="4"/>
  <c r="AA69" i="4"/>
  <c r="AA70" i="4" s="1"/>
  <c r="AA75" i="4" s="1"/>
  <c r="AF45" i="4"/>
  <c r="AE50" i="4"/>
  <c r="AA72" i="4"/>
  <c r="AA77" i="4" s="1"/>
  <c r="AA71" i="4"/>
  <c r="AA76" i="4" s="1"/>
  <c r="X23" i="6" l="1"/>
  <c r="X25" i="6" s="1"/>
  <c r="T28" i="6"/>
  <c r="T9" i="10" s="1"/>
  <c r="T10" i="10" s="1"/>
  <c r="T12" i="10" s="1"/>
  <c r="U17" i="6"/>
  <c r="AE11" i="6"/>
  <c r="AE13" i="6" s="1"/>
  <c r="AF5" i="6"/>
  <c r="AF7" i="6" s="1"/>
  <c r="AL121" i="4"/>
  <c r="AL125" i="4" s="1"/>
  <c r="AL4" i="8" s="1"/>
  <c r="AL27" i="6"/>
  <c r="AK32" i="6"/>
  <c r="AK7" i="8" s="1"/>
  <c r="AK9" i="8" s="1"/>
  <c r="AK11" i="8" s="1"/>
  <c r="AK8" i="10"/>
  <c r="Z119" i="4"/>
  <c r="Z123" i="4" s="1"/>
  <c r="AE11" i="2"/>
  <c r="AD3" i="10"/>
  <c r="AF7" i="2"/>
  <c r="AE2" i="9"/>
  <c r="X5" i="9"/>
  <c r="X7" i="9" s="1"/>
  <c r="AY42" i="4"/>
  <c r="AX44" i="4"/>
  <c r="AX48" i="4" s="1"/>
  <c r="BI44" i="4"/>
  <c r="BI48" i="4" s="1"/>
  <c r="BJ42" i="4"/>
  <c r="BJ44" i="4" s="1"/>
  <c r="BJ48" i="4" s="1"/>
  <c r="AM45" i="4"/>
  <c r="AM48" i="4"/>
  <c r="AG49" i="4"/>
  <c r="AA112" i="4"/>
  <c r="AA114" i="4" s="1"/>
  <c r="AA115" i="4" s="1"/>
  <c r="AA121" i="4" s="1"/>
  <c r="AA125" i="4" s="1"/>
  <c r="AA4" i="8" s="1"/>
  <c r="AD98" i="4"/>
  <c r="AT94" i="4"/>
  <c r="AS99" i="4"/>
  <c r="AD94" i="4"/>
  <c r="AC99" i="4"/>
  <c r="AA118" i="4"/>
  <c r="AA119" i="4" s="1"/>
  <c r="AA123" i="4" s="1"/>
  <c r="AA3" i="9" s="1"/>
  <c r="AA4" i="9" s="1"/>
  <c r="AB114" i="4"/>
  <c r="AB118" i="4" s="1"/>
  <c r="AC112" i="4"/>
  <c r="AB121" i="4"/>
  <c r="AB125" i="4" s="1"/>
  <c r="AB4" i="8" s="1"/>
  <c r="BB109" i="4"/>
  <c r="BF94" i="4"/>
  <c r="BE99" i="4"/>
  <c r="Z115" i="4"/>
  <c r="Z120" i="4" s="1"/>
  <c r="Z124" i="4" s="1"/>
  <c r="Y120" i="4"/>
  <c r="Y124" i="4" s="1"/>
  <c r="AQ112" i="4"/>
  <c r="AP114" i="4"/>
  <c r="AP118" i="4" s="1"/>
  <c r="AP109" i="4"/>
  <c r="AB109" i="4"/>
  <c r="BB114" i="4"/>
  <c r="BB118" i="4" s="1"/>
  <c r="BC112" i="4"/>
  <c r="AB66" i="4"/>
  <c r="AB71" i="4" s="1"/>
  <c r="AB76" i="4" s="1"/>
  <c r="AG45" i="4"/>
  <c r="AF50" i="4"/>
  <c r="AC65" i="4"/>
  <c r="AC69" i="4" s="1"/>
  <c r="AD63" i="4"/>
  <c r="AD60" i="4"/>
  <c r="BE63" i="4"/>
  <c r="BD65" i="4"/>
  <c r="BD69" i="4" s="1"/>
  <c r="AB70" i="4"/>
  <c r="AB75" i="4" s="1"/>
  <c r="AS65" i="4"/>
  <c r="AS69" i="4" s="1"/>
  <c r="AT63" i="4"/>
  <c r="W19" i="10"/>
  <c r="W21" i="10" s="1"/>
  <c r="Z3" i="9" l="1"/>
  <c r="Z4" i="9" s="1"/>
  <c r="C14" i="13"/>
  <c r="X24" i="6"/>
  <c r="U19" i="6"/>
  <c r="U29" i="6" s="1"/>
  <c r="U6" i="9" s="1"/>
  <c r="U7" i="9" s="1"/>
  <c r="U18" i="6"/>
  <c r="AE12" i="6"/>
  <c r="AF6" i="6"/>
  <c r="AM27" i="6"/>
  <c r="AL32" i="6"/>
  <c r="AL7" i="8" s="1"/>
  <c r="AL8" i="10"/>
  <c r="Y5" i="9"/>
  <c r="AF11" i="2"/>
  <c r="AE3" i="10"/>
  <c r="AG7" i="2"/>
  <c r="AF2" i="9"/>
  <c r="AN45" i="4"/>
  <c r="AM51" i="4"/>
  <c r="AM50" i="4"/>
  <c r="AY44" i="4"/>
  <c r="AA120" i="4"/>
  <c r="AA124" i="4" s="1"/>
  <c r="AC70" i="4"/>
  <c r="AC75" i="4" s="1"/>
  <c r="AH49" i="4"/>
  <c r="AE98" i="4"/>
  <c r="AB119" i="4"/>
  <c r="AB123" i="4" s="1"/>
  <c r="AB3" i="9" s="1"/>
  <c r="AB4" i="9" s="1"/>
  <c r="AC109" i="4"/>
  <c r="AQ114" i="4"/>
  <c r="AQ118" i="4" s="1"/>
  <c r="AR112" i="4"/>
  <c r="AR121" i="4"/>
  <c r="AR125" i="4" s="1"/>
  <c r="AR4" i="8" s="1"/>
  <c r="BG94" i="4"/>
  <c r="BF99" i="4"/>
  <c r="AD112" i="4"/>
  <c r="AC114" i="4"/>
  <c r="AC118" i="4" s="1"/>
  <c r="AC119" i="4" s="1"/>
  <c r="AC123" i="4" s="1"/>
  <c r="AC3" i="9" s="1"/>
  <c r="AC4" i="9" s="1"/>
  <c r="BC114" i="4"/>
  <c r="BC118" i="4" s="1"/>
  <c r="BD112" i="4"/>
  <c r="BD125" i="4"/>
  <c r="BD4" i="8" s="1"/>
  <c r="AE94" i="4"/>
  <c r="AD99" i="4"/>
  <c r="AQ109" i="4"/>
  <c r="BC109" i="4"/>
  <c r="AB115" i="4"/>
  <c r="AU94" i="4"/>
  <c r="AT99" i="4"/>
  <c r="BF63" i="4"/>
  <c r="BE65" i="4"/>
  <c r="BE69" i="4" s="1"/>
  <c r="AH45" i="4"/>
  <c r="AG50" i="4"/>
  <c r="AC66" i="4"/>
  <c r="X19" i="10"/>
  <c r="X21" i="10" s="1"/>
  <c r="AT65" i="4"/>
  <c r="AT69" i="4" s="1"/>
  <c r="AU63" i="4"/>
  <c r="AE60" i="4"/>
  <c r="Z5" i="9"/>
  <c r="AD65" i="4"/>
  <c r="AD69" i="4" s="1"/>
  <c r="AE63" i="4"/>
  <c r="D6" i="11" l="1"/>
  <c r="Y23" i="6"/>
  <c r="Y25" i="6" s="1"/>
  <c r="U28" i="6"/>
  <c r="U9" i="10" s="1"/>
  <c r="U10" i="10" s="1"/>
  <c r="U12" i="10" s="1"/>
  <c r="V17" i="6"/>
  <c r="AF11" i="6"/>
  <c r="AF13" i="6" s="1"/>
  <c r="AG6" i="6"/>
  <c r="AG5" i="6"/>
  <c r="AG7" i="6" s="1"/>
  <c r="AN27" i="6"/>
  <c r="AM32" i="6"/>
  <c r="AM7" i="8" s="1"/>
  <c r="AM8" i="10"/>
  <c r="AG11" i="2"/>
  <c r="AF3" i="10"/>
  <c r="AH7" i="2"/>
  <c r="AG2" i="9"/>
  <c r="AD70" i="4"/>
  <c r="AD75" i="4" s="1"/>
  <c r="AY45" i="4"/>
  <c r="AY48" i="4"/>
  <c r="AO45" i="4"/>
  <c r="AN50" i="4"/>
  <c r="AI49" i="4"/>
  <c r="AC115" i="4"/>
  <c r="AF98" i="4"/>
  <c r="AS112" i="4"/>
  <c r="AR114" i="4"/>
  <c r="AR118" i="4" s="1"/>
  <c r="BE112" i="4"/>
  <c r="BD114" i="4"/>
  <c r="BD118" i="4" s="1"/>
  <c r="BH94" i="4"/>
  <c r="BG99" i="4"/>
  <c r="AB120" i="4"/>
  <c r="AB124" i="4" s="1"/>
  <c r="AE112" i="4"/>
  <c r="AD114" i="4"/>
  <c r="AD118" i="4" s="1"/>
  <c r="AD119" i="4" s="1"/>
  <c r="AD123" i="4" s="1"/>
  <c r="AD3" i="9" s="1"/>
  <c r="AD4" i="9" s="1"/>
  <c r="AV94" i="4"/>
  <c r="AU99" i="4"/>
  <c r="AF94" i="4"/>
  <c r="AE99" i="4"/>
  <c r="AD109" i="4"/>
  <c r="AC120" i="4"/>
  <c r="AC124" i="4" s="1"/>
  <c r="AB6" i="8"/>
  <c r="AB9" i="8" s="1"/>
  <c r="AB11" i="8" s="1"/>
  <c r="Z19" i="10"/>
  <c r="Y19" i="10"/>
  <c r="Y21" i="10" s="1"/>
  <c r="BF65" i="4"/>
  <c r="BF69" i="4" s="1"/>
  <c r="BG63" i="4"/>
  <c r="AF63" i="4"/>
  <c r="AE65" i="4"/>
  <c r="AE69" i="4" s="1"/>
  <c r="AF72" i="4"/>
  <c r="AF77" i="4" s="1"/>
  <c r="AD66" i="4"/>
  <c r="AC71" i="4"/>
  <c r="AC76" i="4" s="1"/>
  <c r="AV63" i="4"/>
  <c r="AU65" i="4"/>
  <c r="AU69" i="4" s="1"/>
  <c r="AI45" i="4"/>
  <c r="AH50" i="4"/>
  <c r="Y24" i="6" l="1"/>
  <c r="V19" i="6"/>
  <c r="V29" i="6" s="1"/>
  <c r="V6" i="9" s="1"/>
  <c r="V7" i="9" s="1"/>
  <c r="V18" i="6"/>
  <c r="AF12" i="6"/>
  <c r="AH5" i="6"/>
  <c r="AH7" i="6" s="1"/>
  <c r="AO27" i="6"/>
  <c r="AN32" i="6"/>
  <c r="AN7" i="8" s="1"/>
  <c r="AN8" i="10"/>
  <c r="AH11" i="2"/>
  <c r="AG3" i="10"/>
  <c r="AI7" i="2"/>
  <c r="AH2" i="9"/>
  <c r="AE70" i="4"/>
  <c r="AE75" i="4" s="1"/>
  <c r="AP45" i="4"/>
  <c r="AO50" i="4"/>
  <c r="AY51" i="4"/>
  <c r="AZ45" i="4"/>
  <c r="AY50" i="4"/>
  <c r="AJ49" i="4"/>
  <c r="AG98" i="4"/>
  <c r="AW94" i="4"/>
  <c r="AV99" i="4"/>
  <c r="AG94" i="4"/>
  <c r="AF99" i="4"/>
  <c r="BF112" i="4"/>
  <c r="BE114" i="4"/>
  <c r="BE118" i="4" s="1"/>
  <c r="AT112" i="4"/>
  <c r="AS114" i="4"/>
  <c r="AS118" i="4" s="1"/>
  <c r="AE109" i="4"/>
  <c r="AE114" i="4"/>
  <c r="AE118" i="4" s="1"/>
  <c r="AE119" i="4" s="1"/>
  <c r="AE123" i="4" s="1"/>
  <c r="AE3" i="9" s="1"/>
  <c r="AE4" i="9" s="1"/>
  <c r="AF112" i="4"/>
  <c r="AF121" i="4"/>
  <c r="AF125" i="4" s="1"/>
  <c r="AF4" i="8" s="1"/>
  <c r="BI94" i="4"/>
  <c r="BH99" i="4"/>
  <c r="AD115" i="4"/>
  <c r="AA19" i="10"/>
  <c r="BH63" i="4"/>
  <c r="BG65" i="4"/>
  <c r="BG69" i="4" s="1"/>
  <c r="AV65" i="4"/>
  <c r="AV69" i="4" s="1"/>
  <c r="AW63" i="4"/>
  <c r="AE66" i="4"/>
  <c r="AD71" i="4"/>
  <c r="AD76" i="4" s="1"/>
  <c r="AF65" i="4"/>
  <c r="AF69" i="4" s="1"/>
  <c r="AF70" i="4" s="1"/>
  <c r="AF75" i="4" s="1"/>
  <c r="AG63" i="4"/>
  <c r="AA6" i="8"/>
  <c r="AA9" i="8" s="1"/>
  <c r="AA11" i="8" s="1"/>
  <c r="AJ45" i="4"/>
  <c r="AI50" i="4"/>
  <c r="Z23" i="6" l="1"/>
  <c r="Z25" i="6" s="1"/>
  <c r="V28" i="6"/>
  <c r="V9" i="10" s="1"/>
  <c r="V10" i="10" s="1"/>
  <c r="V12" i="10" s="1"/>
  <c r="W17" i="6"/>
  <c r="AG11" i="6"/>
  <c r="AG13" i="6" s="1"/>
  <c r="AH6" i="6"/>
  <c r="AP27" i="6"/>
  <c r="AO32" i="6"/>
  <c r="AO7" i="8" s="1"/>
  <c r="AO9" i="8" s="1"/>
  <c r="AO11" i="8" s="1"/>
  <c r="AO8" i="10"/>
  <c r="AI11" i="2"/>
  <c r="AH3" i="10"/>
  <c r="AJ7" i="2"/>
  <c r="AI2" i="9"/>
  <c r="AC19" i="10"/>
  <c r="AZ50" i="4"/>
  <c r="BA45" i="4"/>
  <c r="AQ45" i="4"/>
  <c r="AP50" i="4"/>
  <c r="AE115" i="4"/>
  <c r="AE120" i="4" s="1"/>
  <c r="AE124" i="4" s="1"/>
  <c r="AB5" i="9"/>
  <c r="AA5" i="9"/>
  <c r="AK49" i="4"/>
  <c r="AH98" i="4"/>
  <c r="AH94" i="4"/>
  <c r="AG99" i="4"/>
  <c r="AG112" i="4"/>
  <c r="AF114" i="4"/>
  <c r="AF118" i="4" s="1"/>
  <c r="AF119" i="4" s="1"/>
  <c r="AF123" i="4" s="1"/>
  <c r="AF3" i="9" s="1"/>
  <c r="AF4" i="9" s="1"/>
  <c r="BG112" i="4"/>
  <c r="BF114" i="4"/>
  <c r="BF118" i="4" s="1"/>
  <c r="AX94" i="4"/>
  <c r="AX99" i="4" s="1"/>
  <c r="AW99" i="4"/>
  <c r="BJ94" i="4"/>
  <c r="BJ99" i="4" s="1"/>
  <c r="BI99" i="4"/>
  <c r="AD120" i="4"/>
  <c r="AD124" i="4" s="1"/>
  <c r="AU112" i="4"/>
  <c r="AT114" i="4"/>
  <c r="AT118" i="4" s="1"/>
  <c r="AF66" i="4"/>
  <c r="AE71" i="4"/>
  <c r="AE76" i="4" s="1"/>
  <c r="AK45" i="4"/>
  <c r="AJ50" i="4"/>
  <c r="AH63" i="4"/>
  <c r="AG65" i="4"/>
  <c r="AG69" i="4" s="1"/>
  <c r="AG70" i="4" s="1"/>
  <c r="AG75" i="4" s="1"/>
  <c r="BH65" i="4"/>
  <c r="BH69" i="4" s="1"/>
  <c r="BI63" i="4"/>
  <c r="AW65" i="4"/>
  <c r="AW69" i="4" s="1"/>
  <c r="AX63" i="4"/>
  <c r="Z24" i="6" l="1"/>
  <c r="W19" i="6"/>
  <c r="W29" i="6" s="1"/>
  <c r="W6" i="9" s="1"/>
  <c r="W7" i="9" s="1"/>
  <c r="W18" i="6"/>
  <c r="AG12" i="6"/>
  <c r="AI5" i="6"/>
  <c r="AI7" i="6" s="1"/>
  <c r="AQ27" i="6"/>
  <c r="AC5" i="9"/>
  <c r="AB19" i="10"/>
  <c r="AP32" i="6"/>
  <c r="AP7" i="8" s="1"/>
  <c r="AP9" i="8" s="1"/>
  <c r="AP11" i="8" s="1"/>
  <c r="AP8" i="10"/>
  <c r="AJ11" i="2"/>
  <c r="AI3" i="10"/>
  <c r="AK7" i="2"/>
  <c r="AJ2" i="9"/>
  <c r="AQ50" i="4"/>
  <c r="AR45" i="4"/>
  <c r="BA50" i="4"/>
  <c r="BB45" i="4"/>
  <c r="AD19" i="10"/>
  <c r="AD21" i="10" s="1"/>
  <c r="AL49" i="4"/>
  <c r="AM49" i="4" s="1"/>
  <c r="AI98" i="4"/>
  <c r="AF115" i="4"/>
  <c r="AF120" i="4" s="1"/>
  <c r="AF124" i="4" s="1"/>
  <c r="AV112" i="4"/>
  <c r="AU114" i="4"/>
  <c r="AU118" i="4" s="1"/>
  <c r="AI94" i="4"/>
  <c r="AH99" i="4"/>
  <c r="BG114" i="4"/>
  <c r="BG118" i="4" s="1"/>
  <c r="BH112" i="4"/>
  <c r="AH112" i="4"/>
  <c r="AG114" i="4"/>
  <c r="AG118" i="4" s="1"/>
  <c r="AG119" i="4" s="1"/>
  <c r="AG123" i="4" s="1"/>
  <c r="AG3" i="9" s="1"/>
  <c r="AG4" i="9" s="1"/>
  <c r="AH65" i="4"/>
  <c r="AH69" i="4" s="1"/>
  <c r="AH70" i="4" s="1"/>
  <c r="AH75" i="4" s="1"/>
  <c r="AI63" i="4"/>
  <c r="AG66" i="4"/>
  <c r="AF71" i="4"/>
  <c r="AF76" i="4" s="1"/>
  <c r="AY63" i="4"/>
  <c r="AX65" i="4"/>
  <c r="AX69" i="4" s="1"/>
  <c r="BJ63" i="4"/>
  <c r="BJ65" i="4" s="1"/>
  <c r="BJ69" i="4" s="1"/>
  <c r="BI65" i="4"/>
  <c r="BI69" i="4" s="1"/>
  <c r="AD5" i="9"/>
  <c r="AL6" i="8"/>
  <c r="AL9" i="8" s="1"/>
  <c r="AL11" i="8" s="1"/>
  <c r="AL45" i="4"/>
  <c r="AL50" i="4" s="1"/>
  <c r="AK50" i="4"/>
  <c r="AA23" i="6" l="1"/>
  <c r="AA25" i="6" s="1"/>
  <c r="W28" i="6"/>
  <c r="W9" i="10" s="1"/>
  <c r="W10" i="10" s="1"/>
  <c r="W12" i="10" s="1"/>
  <c r="X17" i="6"/>
  <c r="AH12" i="6"/>
  <c r="AH11" i="6"/>
  <c r="AH13" i="6" s="1"/>
  <c r="AI6" i="6"/>
  <c r="AN49" i="4"/>
  <c r="AO49" i="4" s="1"/>
  <c r="AP49" i="4" s="1"/>
  <c r="AQ49" i="4" s="1"/>
  <c r="AR49" i="4" s="1"/>
  <c r="AS49" i="4" s="1"/>
  <c r="AR27" i="6"/>
  <c r="AQ32" i="6"/>
  <c r="AQ7" i="8" s="1"/>
  <c r="AQ9" i="8" s="1"/>
  <c r="AQ11" i="8" s="1"/>
  <c r="AQ8" i="10"/>
  <c r="AK11" i="2"/>
  <c r="AJ3" i="10"/>
  <c r="AL7" i="2"/>
  <c r="AK2" i="9"/>
  <c r="BC45" i="4"/>
  <c r="BB50" i="4"/>
  <c r="AS45" i="4"/>
  <c r="AR50" i="4"/>
  <c r="AJ98" i="4"/>
  <c r="AG115" i="4"/>
  <c r="AG120" i="4" s="1"/>
  <c r="AG124" i="4" s="1"/>
  <c r="BI112" i="4"/>
  <c r="BH114" i="4"/>
  <c r="BH118" i="4" s="1"/>
  <c r="AI112" i="4"/>
  <c r="AH114" i="4"/>
  <c r="AH118" i="4" s="1"/>
  <c r="AH119" i="4" s="1"/>
  <c r="AH123" i="4" s="1"/>
  <c r="AH3" i="9" s="1"/>
  <c r="AH4" i="9" s="1"/>
  <c r="AJ94" i="4"/>
  <c r="AI99" i="4"/>
  <c r="AW112" i="4"/>
  <c r="AV114" i="4"/>
  <c r="AV118" i="4" s="1"/>
  <c r="AF6" i="8"/>
  <c r="AF9" i="8" s="1"/>
  <c r="AF11" i="8" s="1"/>
  <c r="AH66" i="4"/>
  <c r="AG71" i="4"/>
  <c r="AG76" i="4" s="1"/>
  <c r="AE5" i="9"/>
  <c r="AY65" i="4"/>
  <c r="AJ63" i="4"/>
  <c r="AI65" i="4"/>
  <c r="AI69" i="4" s="1"/>
  <c r="AI70" i="4" s="1"/>
  <c r="AI75" i="4" s="1"/>
  <c r="AE19" i="10"/>
  <c r="AE21" i="10" s="1"/>
  <c r="AA24" i="6" l="1"/>
  <c r="X19" i="6"/>
  <c r="X29" i="6" s="1"/>
  <c r="X6" i="9" s="1"/>
  <c r="X18" i="6"/>
  <c r="AI11" i="6"/>
  <c r="AI13" i="6" s="1"/>
  <c r="AJ5" i="6"/>
  <c r="AJ7" i="6" s="1"/>
  <c r="AT49" i="4"/>
  <c r="AS27" i="6"/>
  <c r="AR32" i="6"/>
  <c r="AR7" i="8" s="1"/>
  <c r="AR8" i="10"/>
  <c r="AL11" i="2"/>
  <c r="AK3" i="10"/>
  <c r="AM7" i="2"/>
  <c r="AL2" i="9"/>
  <c r="AT45" i="4"/>
  <c r="AS50" i="4"/>
  <c r="BC50" i="4"/>
  <c r="BD45" i="4"/>
  <c r="AK98" i="4"/>
  <c r="AX112" i="4"/>
  <c r="AW114" i="4"/>
  <c r="AW118" i="4" s="1"/>
  <c r="AI114" i="4"/>
  <c r="AI118" i="4" s="1"/>
  <c r="AI119" i="4" s="1"/>
  <c r="AI123" i="4" s="1"/>
  <c r="AI3" i="9" s="1"/>
  <c r="AI4" i="9" s="1"/>
  <c r="AJ112" i="4"/>
  <c r="BI114" i="4"/>
  <c r="BI118" i="4" s="1"/>
  <c r="BJ112" i="4"/>
  <c r="BJ114" i="4" s="1"/>
  <c r="BJ118" i="4" s="1"/>
  <c r="AK94" i="4"/>
  <c r="AJ99" i="4"/>
  <c r="AH115" i="4"/>
  <c r="AF5" i="9"/>
  <c r="AY66" i="4"/>
  <c r="AY69" i="4"/>
  <c r="AK63" i="4"/>
  <c r="AJ65" i="4"/>
  <c r="AJ69" i="4" s="1"/>
  <c r="AJ70" i="4" s="1"/>
  <c r="AJ75" i="4" s="1"/>
  <c r="AI66" i="4"/>
  <c r="AH71" i="4"/>
  <c r="AH76" i="4" s="1"/>
  <c r="AG5" i="9"/>
  <c r="AB23" i="6" l="1"/>
  <c r="AB25" i="6" s="1"/>
  <c r="X28" i="6"/>
  <c r="X9" i="10" s="1"/>
  <c r="X10" i="10" s="1"/>
  <c r="X12" i="10" s="1"/>
  <c r="Y17" i="6"/>
  <c r="AI12" i="6"/>
  <c r="AJ6" i="6"/>
  <c r="AL98" i="4"/>
  <c r="AU49" i="4"/>
  <c r="AT27" i="6"/>
  <c r="AS32" i="6"/>
  <c r="AS7" i="8" s="1"/>
  <c r="AS9" i="8" s="1"/>
  <c r="AS11" i="8" s="1"/>
  <c r="AS8" i="10"/>
  <c r="AL3" i="10"/>
  <c r="AM11" i="2"/>
  <c r="AM2" i="9"/>
  <c r="AN7" i="2"/>
  <c r="BD50" i="4"/>
  <c r="BE45" i="4"/>
  <c r="AU45" i="4"/>
  <c r="AT50" i="4"/>
  <c r="AL94" i="4"/>
  <c r="AL99" i="4" s="1"/>
  <c r="AK99" i="4"/>
  <c r="AK112" i="4"/>
  <c r="AJ114" i="4"/>
  <c r="AJ118" i="4" s="1"/>
  <c r="AJ119" i="4" s="1"/>
  <c r="AJ123" i="4" s="1"/>
  <c r="AJ3" i="9" s="1"/>
  <c r="AJ4" i="9" s="1"/>
  <c r="AY112" i="4"/>
  <c r="AX114" i="4"/>
  <c r="AX118" i="4" s="1"/>
  <c r="AI115" i="4"/>
  <c r="AH120" i="4"/>
  <c r="AH124" i="4" s="1"/>
  <c r="AH5" i="9"/>
  <c r="AL63" i="4"/>
  <c r="AK65" i="4"/>
  <c r="AK69" i="4" s="1"/>
  <c r="AK70" i="4" s="1"/>
  <c r="AK75" i="4" s="1"/>
  <c r="AF19" i="10"/>
  <c r="AF21" i="10" s="1"/>
  <c r="AJ66" i="4"/>
  <c r="AI71" i="4"/>
  <c r="AI76" i="4" s="1"/>
  <c r="AZ66" i="4"/>
  <c r="AY72" i="4"/>
  <c r="AY77" i="4" s="1"/>
  <c r="AY71" i="4"/>
  <c r="AY76" i="4" s="1"/>
  <c r="AB24" i="6" l="1"/>
  <c r="Y19" i="6"/>
  <c r="Y29" i="6" s="1"/>
  <c r="Y6" i="9" s="1"/>
  <c r="Y7" i="9" s="1"/>
  <c r="Y18" i="6"/>
  <c r="AJ11" i="6"/>
  <c r="AJ13" i="6" s="1"/>
  <c r="AK5" i="6"/>
  <c r="AK7" i="6" s="1"/>
  <c r="AM98" i="4"/>
  <c r="AV49" i="4"/>
  <c r="AU27" i="6"/>
  <c r="AT32" i="6"/>
  <c r="AT7" i="8" s="1"/>
  <c r="AT9" i="8" s="1"/>
  <c r="AT11" i="8" s="1"/>
  <c r="AT8" i="10"/>
  <c r="AN11" i="2"/>
  <c r="AM3" i="10"/>
  <c r="AO7" i="2"/>
  <c r="AN2" i="9"/>
  <c r="BE50" i="4"/>
  <c r="BF45" i="4"/>
  <c r="AV45" i="4"/>
  <c r="AU50" i="4"/>
  <c r="AY114" i="4"/>
  <c r="AL112" i="4"/>
  <c r="AK114" i="4"/>
  <c r="AK118" i="4" s="1"/>
  <c r="AK119" i="4" s="1"/>
  <c r="AJ115" i="4"/>
  <c r="AI120" i="4"/>
  <c r="AI124" i="4" s="1"/>
  <c r="AK66" i="4"/>
  <c r="AJ71" i="4"/>
  <c r="AJ76" i="4" s="1"/>
  <c r="AM63" i="4"/>
  <c r="AL65" i="4"/>
  <c r="AL69" i="4" s="1"/>
  <c r="AL70" i="4" s="1"/>
  <c r="AI5" i="9"/>
  <c r="BA66" i="4"/>
  <c r="AZ71" i="4"/>
  <c r="AZ76" i="4" s="1"/>
  <c r="AG19" i="10"/>
  <c r="AG21" i="10" s="1"/>
  <c r="AC23" i="6" l="1"/>
  <c r="AC25" i="6" s="1"/>
  <c r="Y28" i="6"/>
  <c r="Y9" i="10" s="1"/>
  <c r="Y10" i="10" s="1"/>
  <c r="Y12" i="10" s="1"/>
  <c r="Z17" i="6"/>
  <c r="Z19" i="6" s="1"/>
  <c r="Z29" i="6" s="1"/>
  <c r="AJ12" i="6"/>
  <c r="AK6" i="6"/>
  <c r="AL75" i="4"/>
  <c r="AK123" i="4"/>
  <c r="AK3" i="9" s="1"/>
  <c r="AK4" i="9" s="1"/>
  <c r="AN98" i="4"/>
  <c r="AO98" i="4" s="1"/>
  <c r="AP98" i="4" s="1"/>
  <c r="AQ98" i="4" s="1"/>
  <c r="AR98" i="4" s="1"/>
  <c r="AS98" i="4" s="1"/>
  <c r="AT98" i="4" s="1"/>
  <c r="AU98" i="4" s="1"/>
  <c r="AV98" i="4" s="1"/>
  <c r="AW98" i="4" s="1"/>
  <c r="AX98" i="4" s="1"/>
  <c r="AW49" i="4"/>
  <c r="AV27" i="6"/>
  <c r="AU32" i="6"/>
  <c r="AU7" i="8" s="1"/>
  <c r="AU9" i="8" s="1"/>
  <c r="AU11" i="8" s="1"/>
  <c r="AU8" i="10"/>
  <c r="AO11" i="2"/>
  <c r="AN3" i="10"/>
  <c r="AP7" i="2"/>
  <c r="AO2" i="9"/>
  <c r="BG45" i="4"/>
  <c r="BF50" i="4"/>
  <c r="AV50" i="4"/>
  <c r="AW45" i="4"/>
  <c r="AM112" i="4"/>
  <c r="AL114" i="4"/>
  <c r="AL118" i="4" s="1"/>
  <c r="AL119" i="4" s="1"/>
  <c r="D14" i="13" s="1"/>
  <c r="AK115" i="4"/>
  <c r="AJ120" i="4"/>
  <c r="AJ124" i="4" s="1"/>
  <c r="AY115" i="4"/>
  <c r="AY118" i="4"/>
  <c r="F14" i="13" s="1"/>
  <c r="AM65" i="4"/>
  <c r="AL66" i="4"/>
  <c r="AL71" i="4" s="1"/>
  <c r="AL76" i="4" s="1"/>
  <c r="AK71" i="4"/>
  <c r="AK76" i="4" s="1"/>
  <c r="AH19" i="10"/>
  <c r="AH21" i="10" s="1"/>
  <c r="BB66" i="4"/>
  <c r="BA71" i="4"/>
  <c r="BA76" i="4" s="1"/>
  <c r="AJ5" i="9"/>
  <c r="AC24" i="6" l="1"/>
  <c r="Z6" i="9"/>
  <c r="Z7" i="9" s="1"/>
  <c r="Z18" i="6"/>
  <c r="AK11" i="6"/>
  <c r="AK13" i="6" s="1"/>
  <c r="AL5" i="6"/>
  <c r="AL7" i="6" s="1"/>
  <c r="AY98" i="4"/>
  <c r="AL123" i="4"/>
  <c r="AL3" i="9" s="1"/>
  <c r="AX49" i="4"/>
  <c r="AY49" i="4" s="1"/>
  <c r="AW27" i="6"/>
  <c r="AV32" i="6"/>
  <c r="AV7" i="8" s="1"/>
  <c r="AV9" i="8" s="1"/>
  <c r="AV11" i="8" s="1"/>
  <c r="AV8" i="10"/>
  <c r="AP11" i="2"/>
  <c r="AO3" i="10"/>
  <c r="AP2" i="9"/>
  <c r="AX45" i="4"/>
  <c r="AX50" i="4" s="1"/>
  <c r="AW50" i="4"/>
  <c r="BG50" i="4"/>
  <c r="BH45" i="4"/>
  <c r="AL115" i="4"/>
  <c r="AL120" i="4" s="1"/>
  <c r="AL124" i="4" s="1"/>
  <c r="AK120" i="4"/>
  <c r="AK124" i="4" s="1"/>
  <c r="AZ115" i="4"/>
  <c r="AY125" i="4"/>
  <c r="AY4" i="8" s="1"/>
  <c r="AY120" i="4"/>
  <c r="AY124" i="4" s="1"/>
  <c r="AM114" i="4"/>
  <c r="AI19" i="10"/>
  <c r="AI21" i="10" s="1"/>
  <c r="AM66" i="4"/>
  <c r="AM69" i="4"/>
  <c r="AM70" i="4" s="1"/>
  <c r="AM75" i="4" s="1"/>
  <c r="AM5" i="9" s="1"/>
  <c r="BJ6" i="8"/>
  <c r="AK5" i="9"/>
  <c r="BC66" i="4"/>
  <c r="BB71" i="4"/>
  <c r="BB76" i="4" s="1"/>
  <c r="AD23" i="6" l="1"/>
  <c r="AD25" i="6" s="1"/>
  <c r="AA18" i="6"/>
  <c r="AA17" i="6"/>
  <c r="AA19" i="6" s="1"/>
  <c r="AA29" i="6" s="1"/>
  <c r="AA6" i="9" s="1"/>
  <c r="AA7" i="9" s="1"/>
  <c r="Z28" i="6"/>
  <c r="Z9" i="10" s="1"/>
  <c r="Z10" i="10" s="1"/>
  <c r="Z12" i="10" s="1"/>
  <c r="AK12" i="6"/>
  <c r="AL6" i="6"/>
  <c r="AL4" i="9"/>
  <c r="E6" i="11"/>
  <c r="AZ49" i="4"/>
  <c r="BA49" i="4" s="1"/>
  <c r="BB49" i="4" s="1"/>
  <c r="BC49" i="4" s="1"/>
  <c r="BD49" i="4" s="1"/>
  <c r="BE49" i="4" s="1"/>
  <c r="BF49" i="4" s="1"/>
  <c r="BG49" i="4" s="1"/>
  <c r="BH49" i="4" s="1"/>
  <c r="AZ98" i="4"/>
  <c r="BA98" i="4" s="1"/>
  <c r="BB98" i="4" s="1"/>
  <c r="BC98" i="4" s="1"/>
  <c r="BD98" i="4" s="1"/>
  <c r="BE98" i="4" s="1"/>
  <c r="BF98" i="4" s="1"/>
  <c r="BG98" i="4" s="1"/>
  <c r="BH98" i="4" s="1"/>
  <c r="BI98" i="4" s="1"/>
  <c r="BJ98" i="4" s="1"/>
  <c r="BI49" i="4"/>
  <c r="AX27" i="6"/>
  <c r="AW32" i="6"/>
  <c r="AW7" i="8" s="1"/>
  <c r="AW9" i="8" s="1"/>
  <c r="AW11" i="8" s="1"/>
  <c r="AW8" i="10"/>
  <c r="AQ11" i="2"/>
  <c r="AP3" i="10"/>
  <c r="AR7" i="2"/>
  <c r="AQ2" i="9"/>
  <c r="BI45" i="4"/>
  <c r="BH50" i="4"/>
  <c r="AN70" i="4"/>
  <c r="AN75" i="4" s="1"/>
  <c r="AM115" i="4"/>
  <c r="AM118" i="4"/>
  <c r="BA115" i="4"/>
  <c r="AZ120" i="4"/>
  <c r="AZ124" i="4" s="1"/>
  <c r="AL5" i="9"/>
  <c r="AN66" i="4"/>
  <c r="AM72" i="4"/>
  <c r="AM77" i="4" s="1"/>
  <c r="AM71" i="4"/>
  <c r="AM76" i="4" s="1"/>
  <c r="BD66" i="4"/>
  <c r="BC71" i="4"/>
  <c r="BC76" i="4" s="1"/>
  <c r="AZ6" i="8"/>
  <c r="AJ19" i="10"/>
  <c r="AJ21" i="10" s="1"/>
  <c r="AM119" i="4" l="1"/>
  <c r="AM123" i="4" s="1"/>
  <c r="AM3" i="9" s="1"/>
  <c r="AM4" i="9" s="1"/>
  <c r="AM7" i="9" s="1"/>
  <c r="E14" i="13"/>
  <c r="AD24" i="6"/>
  <c r="AB17" i="6"/>
  <c r="AB19" i="6" s="1"/>
  <c r="AB29" i="6" s="1"/>
  <c r="AB6" i="9" s="1"/>
  <c r="AB7" i="9" s="1"/>
  <c r="AA28" i="6"/>
  <c r="AA9" i="10" s="1"/>
  <c r="AA10" i="10" s="1"/>
  <c r="AA12" i="10" s="1"/>
  <c r="AL11" i="6"/>
  <c r="AL13" i="6" s="1"/>
  <c r="AM5" i="6"/>
  <c r="AM7" i="6" s="1"/>
  <c r="BJ49" i="4"/>
  <c r="AY27" i="6"/>
  <c r="AX32" i="6"/>
  <c r="AX7" i="8" s="1"/>
  <c r="AX8" i="10"/>
  <c r="AR11" i="2"/>
  <c r="AQ3" i="10"/>
  <c r="AS7" i="2"/>
  <c r="AR2" i="9"/>
  <c r="BI50" i="4"/>
  <c r="BJ45" i="4"/>
  <c r="BJ50" i="4" s="1"/>
  <c r="AO70" i="4"/>
  <c r="AO75" i="4" s="1"/>
  <c r="AN119" i="4"/>
  <c r="BB115" i="4"/>
  <c r="BA120" i="4"/>
  <c r="BA124" i="4" s="1"/>
  <c r="AN115" i="4"/>
  <c r="AM121" i="4"/>
  <c r="AM125" i="4" s="1"/>
  <c r="AM4" i="8" s="1"/>
  <c r="AM120" i="4"/>
  <c r="AM124" i="4" s="1"/>
  <c r="AO66" i="4"/>
  <c r="AN71" i="4"/>
  <c r="AN76" i="4" s="1"/>
  <c r="BE66" i="4"/>
  <c r="BD71" i="4"/>
  <c r="BD76" i="4" s="1"/>
  <c r="AL19" i="10"/>
  <c r="AK19" i="10"/>
  <c r="AK21" i="10" s="1"/>
  <c r="AE23" i="6" l="1"/>
  <c r="AE25" i="6" s="1"/>
  <c r="AB18" i="6"/>
  <c r="AL12" i="6"/>
  <c r="AM6" i="6"/>
  <c r="AZ27" i="6"/>
  <c r="AY32" i="6"/>
  <c r="AY7" i="8" s="1"/>
  <c r="AY8" i="10"/>
  <c r="AS11" i="2"/>
  <c r="AR3" i="10"/>
  <c r="AS2" i="9"/>
  <c r="AT7" i="2"/>
  <c r="AP70" i="4"/>
  <c r="AP75" i="4" s="1"/>
  <c r="AO119" i="4"/>
  <c r="AN123" i="4"/>
  <c r="AN3" i="9" s="1"/>
  <c r="AN4" i="9" s="1"/>
  <c r="AO115" i="4"/>
  <c r="AN120" i="4"/>
  <c r="AN124" i="4" s="1"/>
  <c r="BC115" i="4"/>
  <c r="BB120" i="4"/>
  <c r="BB124" i="4" s="1"/>
  <c r="AX6" i="8"/>
  <c r="AX9" i="8" s="1"/>
  <c r="AX11" i="8" s="1"/>
  <c r="AP66" i="4"/>
  <c r="AO71" i="4"/>
  <c r="AO76" i="4" s="1"/>
  <c r="BF66" i="4"/>
  <c r="BE71" i="4"/>
  <c r="BE76" i="4" s="1"/>
  <c r="AE24" i="6" l="1"/>
  <c r="AC17" i="6"/>
  <c r="AC19" i="6" s="1"/>
  <c r="AC29" i="6" s="1"/>
  <c r="AC6" i="9" s="1"/>
  <c r="AC7" i="9" s="1"/>
  <c r="AB28" i="6"/>
  <c r="AB9" i="10" s="1"/>
  <c r="AB10" i="10" s="1"/>
  <c r="AB12" i="10" s="1"/>
  <c r="AM11" i="6"/>
  <c r="AM13" i="6" s="1"/>
  <c r="AN5" i="6"/>
  <c r="AN7" i="6" s="1"/>
  <c r="BA27" i="6"/>
  <c r="AZ32" i="6"/>
  <c r="AZ7" i="8" s="1"/>
  <c r="AZ9" i="8" s="1"/>
  <c r="AZ11" i="8" s="1"/>
  <c r="AZ8" i="10"/>
  <c r="AT11" i="2"/>
  <c r="AS3" i="10"/>
  <c r="AU7" i="2"/>
  <c r="AT2" i="9"/>
  <c r="AQ70" i="4"/>
  <c r="AQ75" i="4" s="1"/>
  <c r="AP119" i="4"/>
  <c r="AO123" i="4"/>
  <c r="AO3" i="9" s="1"/>
  <c r="AO4" i="9" s="1"/>
  <c r="BD115" i="4"/>
  <c r="BC120" i="4"/>
  <c r="BC124" i="4" s="1"/>
  <c r="AP115" i="4"/>
  <c r="AO120" i="4"/>
  <c r="AO124" i="4" s="1"/>
  <c r="AQ66" i="4"/>
  <c r="AP71" i="4"/>
  <c r="AP76" i="4" s="1"/>
  <c r="BD6" i="8"/>
  <c r="BG66" i="4"/>
  <c r="BF71" i="4"/>
  <c r="BF76" i="4" s="1"/>
  <c r="AF23" i="6" l="1"/>
  <c r="AF25" i="6" s="1"/>
  <c r="AC18" i="6"/>
  <c r="AM12" i="6"/>
  <c r="AN6" i="6"/>
  <c r="BB27" i="6"/>
  <c r="BA32" i="6"/>
  <c r="BA7" i="8" s="1"/>
  <c r="BA9" i="8" s="1"/>
  <c r="BA11" i="8" s="1"/>
  <c r="BA8" i="10"/>
  <c r="AU11" i="2"/>
  <c r="AT3" i="10"/>
  <c r="AV7" i="2"/>
  <c r="AU2" i="9"/>
  <c r="AR70" i="4"/>
  <c r="AR75" i="4" s="1"/>
  <c r="AQ119" i="4"/>
  <c r="AP123" i="4"/>
  <c r="AP3" i="9" s="1"/>
  <c r="AP4" i="9" s="1"/>
  <c r="AQ115" i="4"/>
  <c r="AP120" i="4"/>
  <c r="AP124" i="4" s="1"/>
  <c r="BE115" i="4"/>
  <c r="BD120" i="4"/>
  <c r="BD124" i="4" s="1"/>
  <c r="BH66" i="4"/>
  <c r="BG71" i="4"/>
  <c r="BG76" i="4" s="1"/>
  <c r="AR66" i="4"/>
  <c r="AQ71" i="4"/>
  <c r="AQ76" i="4" s="1"/>
  <c r="AM19" i="10"/>
  <c r="AN6" i="8"/>
  <c r="AN9" i="8" s="1"/>
  <c r="AN11" i="8" s="1"/>
  <c r="AF24" i="6" l="1"/>
  <c r="AD17" i="6"/>
  <c r="AD19" i="6" s="1"/>
  <c r="AD29" i="6" s="1"/>
  <c r="AD6" i="9" s="1"/>
  <c r="AD7" i="9" s="1"/>
  <c r="AC28" i="6"/>
  <c r="AC9" i="10" s="1"/>
  <c r="AC10" i="10" s="1"/>
  <c r="AC12" i="10" s="1"/>
  <c r="AN11" i="6"/>
  <c r="AN13" i="6" s="1"/>
  <c r="AO5" i="6"/>
  <c r="AO7" i="6" s="1"/>
  <c r="BC27" i="6"/>
  <c r="BB32" i="6"/>
  <c r="BB7" i="8" s="1"/>
  <c r="BB9" i="8" s="1"/>
  <c r="BB11" i="8" s="1"/>
  <c r="BB8" i="10"/>
  <c r="AV11" i="2"/>
  <c r="AU3" i="10"/>
  <c r="AW7" i="2"/>
  <c r="AV2" i="9"/>
  <c r="AS70" i="4"/>
  <c r="AS75" i="4" s="1"/>
  <c r="AR119" i="4"/>
  <c r="AQ123" i="4"/>
  <c r="AQ3" i="9" s="1"/>
  <c r="AQ4" i="9" s="1"/>
  <c r="BF115" i="4"/>
  <c r="BE120" i="4"/>
  <c r="BE124" i="4" s="1"/>
  <c r="AR115" i="4"/>
  <c r="AQ120" i="4"/>
  <c r="AQ124" i="4" s="1"/>
  <c r="AN5" i="9"/>
  <c r="AS66" i="4"/>
  <c r="AR71" i="4"/>
  <c r="AR76" i="4" s="1"/>
  <c r="AM6" i="8"/>
  <c r="AM9" i="8" s="1"/>
  <c r="AM11" i="8" s="1"/>
  <c r="BI66" i="4"/>
  <c r="BH71" i="4"/>
  <c r="BH76" i="4" s="1"/>
  <c r="AG23" i="6" l="1"/>
  <c r="AG25" i="6" s="1"/>
  <c r="AD18" i="6"/>
  <c r="AN12" i="6"/>
  <c r="AO6" i="6"/>
  <c r="BD27" i="6"/>
  <c r="BC32" i="6"/>
  <c r="BC7" i="8" s="1"/>
  <c r="BC9" i="8" s="1"/>
  <c r="BC11" i="8" s="1"/>
  <c r="BC8" i="10"/>
  <c r="AW11" i="2"/>
  <c r="AV3" i="10"/>
  <c r="AX7" i="2"/>
  <c r="AW2" i="9"/>
  <c r="AO5" i="9"/>
  <c r="AT70" i="4"/>
  <c r="AT75" i="4" s="1"/>
  <c r="AS119" i="4"/>
  <c r="AR123" i="4"/>
  <c r="AR3" i="9" s="1"/>
  <c r="AR4" i="9" s="1"/>
  <c r="AS115" i="4"/>
  <c r="AR120" i="4"/>
  <c r="AR124" i="4" s="1"/>
  <c r="BG115" i="4"/>
  <c r="BF120" i="4"/>
  <c r="BF124" i="4" s="1"/>
  <c r="AN19" i="10"/>
  <c r="AT66" i="4"/>
  <c r="AS71" i="4"/>
  <c r="AS76" i="4" s="1"/>
  <c r="BJ66" i="4"/>
  <c r="BJ71" i="4" s="1"/>
  <c r="BJ76" i="4" s="1"/>
  <c r="BI71" i="4"/>
  <c r="BI76" i="4" s="1"/>
  <c r="AG24" i="6" l="1"/>
  <c r="AE17" i="6"/>
  <c r="AE19" i="6" s="1"/>
  <c r="AE29" i="6" s="1"/>
  <c r="AE6" i="9" s="1"/>
  <c r="AE7" i="9" s="1"/>
  <c r="AD28" i="6"/>
  <c r="AD9" i="10" s="1"/>
  <c r="AD10" i="10" s="1"/>
  <c r="AD12" i="10" s="1"/>
  <c r="AO11" i="6"/>
  <c r="AO13" i="6" s="1"/>
  <c r="AP5" i="6"/>
  <c r="AP7" i="6" s="1"/>
  <c r="BE27" i="6"/>
  <c r="BD32" i="6"/>
  <c r="BD7" i="8" s="1"/>
  <c r="BD9" i="8" s="1"/>
  <c r="BD11" i="8" s="1"/>
  <c r="BD8" i="10"/>
  <c r="AP5" i="9"/>
  <c r="AX11" i="2"/>
  <c r="AW3" i="10"/>
  <c r="AY7" i="2"/>
  <c r="AX2" i="9"/>
  <c r="AU70" i="4"/>
  <c r="AU75" i="4" s="1"/>
  <c r="AT119" i="4"/>
  <c r="AS123" i="4"/>
  <c r="AS3" i="9" s="1"/>
  <c r="AS4" i="9" s="1"/>
  <c r="BH115" i="4"/>
  <c r="BG120" i="4"/>
  <c r="BG124" i="4" s="1"/>
  <c r="AT115" i="4"/>
  <c r="AS120" i="4"/>
  <c r="AS124" i="4" s="1"/>
  <c r="AO19" i="10"/>
  <c r="AU66" i="4"/>
  <c r="AT71" i="4"/>
  <c r="AT76" i="4" s="1"/>
  <c r="AR6" i="8"/>
  <c r="AR9" i="8" s="1"/>
  <c r="AR11" i="8" s="1"/>
  <c r="AH23" i="6" l="1"/>
  <c r="AH25" i="6" s="1"/>
  <c r="AE18" i="6"/>
  <c r="AO12" i="6"/>
  <c r="AP6" i="6"/>
  <c r="BF27" i="6"/>
  <c r="BE32" i="6"/>
  <c r="BE7" i="8" s="1"/>
  <c r="BE9" i="8" s="1"/>
  <c r="BE11" i="8" s="1"/>
  <c r="BE8" i="10"/>
  <c r="AQ5" i="9"/>
  <c r="AY11" i="2"/>
  <c r="AX3" i="10"/>
  <c r="AZ7" i="2"/>
  <c r="AY2" i="9"/>
  <c r="AV70" i="4"/>
  <c r="AV75" i="4" s="1"/>
  <c r="AU119" i="4"/>
  <c r="AT123" i="4"/>
  <c r="AT3" i="9" s="1"/>
  <c r="AT4" i="9" s="1"/>
  <c r="AU115" i="4"/>
  <c r="AT120" i="4"/>
  <c r="AT124" i="4" s="1"/>
  <c r="BI115" i="4"/>
  <c r="BH120" i="4"/>
  <c r="BH124" i="4" s="1"/>
  <c r="AR5" i="9"/>
  <c r="AP19" i="10"/>
  <c r="AP21" i="10" s="1"/>
  <c r="AV66" i="4"/>
  <c r="AU71" i="4"/>
  <c r="AU76" i="4" s="1"/>
  <c r="AH24" i="6" l="1"/>
  <c r="AF17" i="6"/>
  <c r="AF19" i="6" s="1"/>
  <c r="AF29" i="6" s="1"/>
  <c r="AF6" i="9" s="1"/>
  <c r="AF7" i="9" s="1"/>
  <c r="AE28" i="6"/>
  <c r="AE9" i="10" s="1"/>
  <c r="AE10" i="10" s="1"/>
  <c r="AE12" i="10" s="1"/>
  <c r="AP11" i="6"/>
  <c r="AP13" i="6" s="1"/>
  <c r="AQ5" i="6"/>
  <c r="AQ7" i="6" s="1"/>
  <c r="BG27" i="6"/>
  <c r="BF32" i="6"/>
  <c r="BF7" i="8" s="1"/>
  <c r="BF9" i="8" s="1"/>
  <c r="BF11" i="8" s="1"/>
  <c r="BF8" i="10"/>
  <c r="AZ11" i="2"/>
  <c r="AY3" i="10"/>
  <c r="BA7" i="2"/>
  <c r="AZ2" i="9"/>
  <c r="AW70" i="4"/>
  <c r="AW75" i="4" s="1"/>
  <c r="AV119" i="4"/>
  <c r="AU123" i="4"/>
  <c r="AU3" i="9" s="1"/>
  <c r="AU4" i="9" s="1"/>
  <c r="BJ115" i="4"/>
  <c r="BJ120" i="4" s="1"/>
  <c r="BJ124" i="4" s="1"/>
  <c r="BI120" i="4"/>
  <c r="BI124" i="4" s="1"/>
  <c r="AV115" i="4"/>
  <c r="AU120" i="4"/>
  <c r="AU124" i="4" s="1"/>
  <c r="AQ19" i="10"/>
  <c r="AQ21" i="10" s="1"/>
  <c r="AW66" i="4"/>
  <c r="AV71" i="4"/>
  <c r="AV76" i="4" s="1"/>
  <c r="AS5" i="9"/>
  <c r="AI23" i="6" l="1"/>
  <c r="AI25" i="6" s="1"/>
  <c r="AF18" i="6"/>
  <c r="AP12" i="6"/>
  <c r="AQ6" i="6"/>
  <c r="BH27" i="6"/>
  <c r="BG32" i="6"/>
  <c r="BG7" i="8" s="1"/>
  <c r="BG9" i="8" s="1"/>
  <c r="BG11" i="8" s="1"/>
  <c r="BG8" i="10"/>
  <c r="BA11" i="2"/>
  <c r="AZ3" i="10"/>
  <c r="BB7" i="2"/>
  <c r="BA2" i="9"/>
  <c r="AX70" i="4"/>
  <c r="AW119" i="4"/>
  <c r="AV123" i="4"/>
  <c r="AV3" i="9" s="1"/>
  <c r="AV4" i="9" s="1"/>
  <c r="AW115" i="4"/>
  <c r="AV120" i="4"/>
  <c r="AV124" i="4" s="1"/>
  <c r="AX66" i="4"/>
  <c r="AX71" i="4" s="1"/>
  <c r="AX76" i="4" s="1"/>
  <c r="AW71" i="4"/>
  <c r="AW76" i="4" s="1"/>
  <c r="AT5" i="9"/>
  <c r="AR19" i="10"/>
  <c r="AR21" i="10" s="1"/>
  <c r="AI24" i="6" l="1"/>
  <c r="AG17" i="6"/>
  <c r="AG19" i="6" s="1"/>
  <c r="AG29" i="6" s="1"/>
  <c r="AG6" i="9" s="1"/>
  <c r="AG7" i="9" s="1"/>
  <c r="AF28" i="6"/>
  <c r="AF9" i="10" s="1"/>
  <c r="AF10" i="10" s="1"/>
  <c r="AF12" i="10" s="1"/>
  <c r="AQ11" i="6"/>
  <c r="AQ13" i="6" s="1"/>
  <c r="AR5" i="6"/>
  <c r="AR7" i="6" s="1"/>
  <c r="AX75" i="4"/>
  <c r="AY70" i="4"/>
  <c r="BJ27" i="6"/>
  <c r="BI27" i="6"/>
  <c r="BH32" i="6"/>
  <c r="BH7" i="8" s="1"/>
  <c r="BH9" i="8" s="1"/>
  <c r="BH11" i="8" s="1"/>
  <c r="BH8" i="10"/>
  <c r="BB11" i="2"/>
  <c r="BA3" i="10"/>
  <c r="BC7" i="2"/>
  <c r="BB2" i="9"/>
  <c r="AX119" i="4"/>
  <c r="AW123" i="4"/>
  <c r="AW3" i="9" s="1"/>
  <c r="AW4" i="9" s="1"/>
  <c r="AX115" i="4"/>
  <c r="AX120" i="4" s="1"/>
  <c r="AX124" i="4" s="1"/>
  <c r="AW120" i="4"/>
  <c r="AW124" i="4" s="1"/>
  <c r="AS19" i="10"/>
  <c r="AS21" i="10" s="1"/>
  <c r="AU5" i="9"/>
  <c r="BJ8" i="10"/>
  <c r="AJ23" i="6" l="1"/>
  <c r="AJ25" i="6" s="1"/>
  <c r="AG18" i="6"/>
  <c r="AQ12" i="6"/>
  <c r="AR6" i="6"/>
  <c r="AY119" i="4"/>
  <c r="AX123" i="4"/>
  <c r="AX3" i="9" s="1"/>
  <c r="AZ70" i="4"/>
  <c r="AY75" i="4"/>
  <c r="BI32" i="6"/>
  <c r="BI7" i="8" s="1"/>
  <c r="BI9" i="8" s="1"/>
  <c r="BI11" i="8" s="1"/>
  <c r="BI8" i="10"/>
  <c r="BC11" i="2"/>
  <c r="BB3" i="10"/>
  <c r="BD7" i="2"/>
  <c r="BC2" i="9"/>
  <c r="BJ32" i="6"/>
  <c r="BJ7" i="8" s="1"/>
  <c r="BJ9" i="8" s="1"/>
  <c r="BJ11" i="8" s="1"/>
  <c r="AT19" i="10"/>
  <c r="AT21" i="10" s="1"/>
  <c r="AV5" i="9"/>
  <c r="AJ24" i="6" l="1"/>
  <c r="AH17" i="6"/>
  <c r="AH19" i="6" s="1"/>
  <c r="AH29" i="6" s="1"/>
  <c r="AH6" i="9" s="1"/>
  <c r="AH7" i="9" s="1"/>
  <c r="AG28" i="6"/>
  <c r="AG9" i="10" s="1"/>
  <c r="AG10" i="10" s="1"/>
  <c r="AG12" i="10" s="1"/>
  <c r="AR11" i="6"/>
  <c r="AR13" i="6" s="1"/>
  <c r="AS5" i="6"/>
  <c r="AS7" i="6" s="1"/>
  <c r="F6" i="11"/>
  <c r="AX4" i="9"/>
  <c r="AZ75" i="4"/>
  <c r="BA70" i="4"/>
  <c r="AZ119" i="4"/>
  <c r="AY123" i="4"/>
  <c r="AY3" i="9" s="1"/>
  <c r="AY4" i="9" s="1"/>
  <c r="BD11" i="2"/>
  <c r="BC3" i="10"/>
  <c r="BE7" i="2"/>
  <c r="BD2" i="9"/>
  <c r="AU19" i="10"/>
  <c r="AU21" i="10" s="1"/>
  <c r="AW5" i="9"/>
  <c r="AK23" i="6" l="1"/>
  <c r="AK25" i="6" s="1"/>
  <c r="AH18" i="6"/>
  <c r="AR12" i="6"/>
  <c r="AS6" i="6"/>
  <c r="BA75" i="4"/>
  <c r="BB70" i="4"/>
  <c r="AZ123" i="4"/>
  <c r="AZ3" i="9" s="1"/>
  <c r="AZ4" i="9" s="1"/>
  <c r="BA119" i="4"/>
  <c r="BE11" i="2"/>
  <c r="BD3" i="10"/>
  <c r="BF7" i="2"/>
  <c r="BE2" i="9"/>
  <c r="AX5" i="9"/>
  <c r="AV19" i="10"/>
  <c r="AV21" i="10" s="1"/>
  <c r="AK24" i="6" l="1"/>
  <c r="AI17" i="6"/>
  <c r="AI19" i="6" s="1"/>
  <c r="AI29" i="6" s="1"/>
  <c r="AI6" i="9" s="1"/>
  <c r="AI7" i="9" s="1"/>
  <c r="AH28" i="6"/>
  <c r="AH9" i="10" s="1"/>
  <c r="AH10" i="10" s="1"/>
  <c r="AH12" i="10" s="1"/>
  <c r="AS11" i="6"/>
  <c r="AS13" i="6" s="1"/>
  <c r="AT6" i="6"/>
  <c r="AT5" i="6"/>
  <c r="AT7" i="6" s="1"/>
  <c r="BB119" i="4"/>
  <c r="BA123" i="4"/>
  <c r="BA3" i="9" s="1"/>
  <c r="BA4" i="9" s="1"/>
  <c r="BB75" i="4"/>
  <c r="BC70" i="4"/>
  <c r="BF11" i="2"/>
  <c r="BE3" i="10"/>
  <c r="BG7" i="2"/>
  <c r="BF2" i="9"/>
  <c r="AX19" i="10"/>
  <c r="AW19" i="10"/>
  <c r="AW21" i="10" s="1"/>
  <c r="AL24" i="6" l="1"/>
  <c r="AL23" i="6"/>
  <c r="AL25" i="6" s="1"/>
  <c r="AI18" i="6"/>
  <c r="AS12" i="6"/>
  <c r="AU5" i="6"/>
  <c r="AU7" i="6" s="1"/>
  <c r="BC119" i="4"/>
  <c r="BB123" i="4"/>
  <c r="BB3" i="9" s="1"/>
  <c r="BB4" i="9" s="1"/>
  <c r="BC75" i="4"/>
  <c r="BD70" i="4"/>
  <c r="BG11" i="2"/>
  <c r="BF3" i="10"/>
  <c r="BH7" i="2"/>
  <c r="BG2" i="9"/>
  <c r="AM23" i="6" l="1"/>
  <c r="AM25" i="6" s="1"/>
  <c r="AJ17" i="6"/>
  <c r="AJ19" i="6" s="1"/>
  <c r="AJ29" i="6" s="1"/>
  <c r="AJ6" i="9" s="1"/>
  <c r="AJ7" i="9" s="1"/>
  <c r="AI28" i="6"/>
  <c r="AI9" i="10" s="1"/>
  <c r="AI10" i="10" s="1"/>
  <c r="AI12" i="10" s="1"/>
  <c r="AT11" i="6"/>
  <c r="AT13" i="6" s="1"/>
  <c r="AU6" i="6"/>
  <c r="BD75" i="4"/>
  <c r="BE70" i="4"/>
  <c r="BD119" i="4"/>
  <c r="BC123" i="4"/>
  <c r="BC3" i="9" s="1"/>
  <c r="BC4" i="9" s="1"/>
  <c r="BH11" i="2"/>
  <c r="BG3" i="10"/>
  <c r="BI7" i="2"/>
  <c r="BH2" i="9"/>
  <c r="AY5" i="9"/>
  <c r="AY6" i="8"/>
  <c r="AY9" i="8" s="1"/>
  <c r="AY11" i="8" s="1"/>
  <c r="AY19" i="10"/>
  <c r="AM24" i="6" l="1"/>
  <c r="AJ18" i="6"/>
  <c r="AT12" i="6"/>
  <c r="AV5" i="6"/>
  <c r="AV7" i="6" s="1"/>
  <c r="BE119" i="4"/>
  <c r="BD123" i="4"/>
  <c r="BD3" i="9" s="1"/>
  <c r="BD4" i="9" s="1"/>
  <c r="BE75" i="4"/>
  <c r="BF70" i="4"/>
  <c r="BI11" i="2"/>
  <c r="BH3" i="10"/>
  <c r="BJ7" i="2"/>
  <c r="BJ2" i="9" s="1"/>
  <c r="BI2" i="9"/>
  <c r="AZ5" i="9"/>
  <c r="AZ19" i="10"/>
  <c r="AN23" i="6" l="1"/>
  <c r="AN25" i="6" s="1"/>
  <c r="AK17" i="6"/>
  <c r="AK19" i="6" s="1"/>
  <c r="AK29" i="6" s="1"/>
  <c r="AK6" i="9" s="1"/>
  <c r="AK7" i="9" s="1"/>
  <c r="AJ28" i="6"/>
  <c r="AJ9" i="10" s="1"/>
  <c r="AJ10" i="10" s="1"/>
  <c r="AJ12" i="10" s="1"/>
  <c r="AU12" i="6"/>
  <c r="AU11" i="6"/>
  <c r="AU13" i="6" s="1"/>
  <c r="AV6" i="6"/>
  <c r="BF75" i="4"/>
  <c r="BG70" i="4"/>
  <c r="BE123" i="4"/>
  <c r="BE3" i="9" s="1"/>
  <c r="BE4" i="9" s="1"/>
  <c r="BF119" i="4"/>
  <c r="BJ11" i="2"/>
  <c r="BJ3" i="10" s="1"/>
  <c r="BI3" i="10"/>
  <c r="BA5" i="9"/>
  <c r="BA19" i="10"/>
  <c r="AN24" i="6" l="1"/>
  <c r="AK18" i="6"/>
  <c r="AV11" i="6"/>
  <c r="AV13" i="6" s="1"/>
  <c r="AW5" i="6"/>
  <c r="AW7" i="6" s="1"/>
  <c r="BF123" i="4"/>
  <c r="BF3" i="9" s="1"/>
  <c r="BF4" i="9" s="1"/>
  <c r="BG119" i="4"/>
  <c r="BG75" i="4"/>
  <c r="BH70" i="4"/>
  <c r="BB5" i="9"/>
  <c r="BB19" i="10"/>
  <c r="BB21" i="10" s="1"/>
  <c r="AO23" i="6" l="1"/>
  <c r="AO25" i="6" s="1"/>
  <c r="AL17" i="6"/>
  <c r="AL19" i="6" s="1"/>
  <c r="AL29" i="6" s="1"/>
  <c r="AL6" i="9" s="1"/>
  <c r="AL7" i="9" s="1"/>
  <c r="AK28" i="6"/>
  <c r="AK9" i="10" s="1"/>
  <c r="AK10" i="10" s="1"/>
  <c r="AK12" i="10" s="1"/>
  <c r="AV12" i="6"/>
  <c r="AW6" i="6"/>
  <c r="BH75" i="4"/>
  <c r="BI70" i="4"/>
  <c r="BH119" i="4"/>
  <c r="BG123" i="4"/>
  <c r="BG3" i="9" s="1"/>
  <c r="BG4" i="9" s="1"/>
  <c r="BC5" i="9"/>
  <c r="BC19" i="10"/>
  <c r="BC21" i="10" s="1"/>
  <c r="AO24" i="6" l="1"/>
  <c r="AL18" i="6"/>
  <c r="AW11" i="6"/>
  <c r="AW13" i="6" s="1"/>
  <c r="AX5" i="6"/>
  <c r="AX7" i="6" s="1"/>
  <c r="BI75" i="4"/>
  <c r="BJ70" i="4"/>
  <c r="BJ75" i="4" s="1"/>
  <c r="BH123" i="4"/>
  <c r="BH3" i="9" s="1"/>
  <c r="BH4" i="9" s="1"/>
  <c r="BI119" i="4"/>
  <c r="BD5" i="9"/>
  <c r="BD19" i="10"/>
  <c r="BD21" i="10" s="1"/>
  <c r="AP23" i="6" l="1"/>
  <c r="AP25" i="6" s="1"/>
  <c r="AM18" i="6"/>
  <c r="AM17" i="6"/>
  <c r="AM19" i="6" s="1"/>
  <c r="AM29" i="6" s="1"/>
  <c r="AL28" i="6"/>
  <c r="AL9" i="10" s="1"/>
  <c r="AL10" i="10" s="1"/>
  <c r="AL12" i="10" s="1"/>
  <c r="AW12" i="6"/>
  <c r="AX6" i="6"/>
  <c r="BJ119" i="4"/>
  <c r="BJ123" i="4" s="1"/>
  <c r="BJ3" i="9" s="1"/>
  <c r="BI123" i="4"/>
  <c r="BI3" i="9" s="1"/>
  <c r="BI4" i="9" s="1"/>
  <c r="BE5" i="9"/>
  <c r="BE19" i="10"/>
  <c r="BE21" i="10" s="1"/>
  <c r="AP24" i="6" l="1"/>
  <c r="AN17" i="6"/>
  <c r="AN19" i="6" s="1"/>
  <c r="AN29" i="6" s="1"/>
  <c r="AN6" i="9" s="1"/>
  <c r="AN7" i="9" s="1"/>
  <c r="AM28" i="6"/>
  <c r="AM9" i="10" s="1"/>
  <c r="AM10" i="10" s="1"/>
  <c r="AM12" i="10" s="1"/>
  <c r="AX11" i="6"/>
  <c r="AX13" i="6" s="1"/>
  <c r="AY5" i="6"/>
  <c r="AY7" i="6" s="1"/>
  <c r="G6" i="11"/>
  <c r="BJ4" i="9"/>
  <c r="BF5" i="9"/>
  <c r="BF19" i="10"/>
  <c r="BF21" i="10" s="1"/>
  <c r="AQ23" i="6" l="1"/>
  <c r="AQ25" i="6" s="1"/>
  <c r="AN18" i="6"/>
  <c r="AX12" i="6"/>
  <c r="AY6" i="6"/>
  <c r="BG5" i="9"/>
  <c r="BG19" i="10"/>
  <c r="BG21" i="10" s="1"/>
  <c r="AQ24" i="6" l="1"/>
  <c r="AO17" i="6"/>
  <c r="AO19" i="6" s="1"/>
  <c r="AO29" i="6" s="1"/>
  <c r="AO6" i="9" s="1"/>
  <c r="AO7" i="9" s="1"/>
  <c r="AN28" i="6"/>
  <c r="AN9" i="10" s="1"/>
  <c r="AN10" i="10" s="1"/>
  <c r="AN12" i="10" s="1"/>
  <c r="AY11" i="6"/>
  <c r="AY13" i="6" s="1"/>
  <c r="AZ5" i="6"/>
  <c r="AZ7" i="6" s="1"/>
  <c r="BH5" i="9"/>
  <c r="BH19" i="10"/>
  <c r="BH21" i="10" s="1"/>
  <c r="AR23" i="6" l="1"/>
  <c r="AR25" i="6" s="1"/>
  <c r="AO18" i="6"/>
  <c r="AY12" i="6"/>
  <c r="AZ6" i="6"/>
  <c r="BJ5" i="9"/>
  <c r="BI5" i="9"/>
  <c r="BJ19" i="10"/>
  <c r="BI19" i="10"/>
  <c r="BI21" i="10" s="1"/>
  <c r="AR24" i="6" l="1"/>
  <c r="AP17" i="6"/>
  <c r="AP19" i="6" s="1"/>
  <c r="AP29" i="6" s="1"/>
  <c r="AP6" i="9" s="1"/>
  <c r="AP7" i="9" s="1"/>
  <c r="AO28" i="6"/>
  <c r="AO9" i="10" s="1"/>
  <c r="AO10" i="10" s="1"/>
  <c r="AO12" i="10" s="1"/>
  <c r="AZ11" i="6"/>
  <c r="AZ13" i="6" s="1"/>
  <c r="BA5" i="6"/>
  <c r="BA7" i="6" s="1"/>
  <c r="B6" i="10"/>
  <c r="B14" i="10" s="1"/>
  <c r="AS23" i="6" l="1"/>
  <c r="AS25" i="6" s="1"/>
  <c r="AP18" i="6"/>
  <c r="AZ12" i="6"/>
  <c r="BA6" i="6"/>
  <c r="AS24" i="6" l="1"/>
  <c r="AQ17" i="6"/>
  <c r="AQ19" i="6" s="1"/>
  <c r="AQ29" i="6" s="1"/>
  <c r="AQ6" i="9" s="1"/>
  <c r="AQ7" i="9" s="1"/>
  <c r="AP28" i="6"/>
  <c r="AP9" i="10" s="1"/>
  <c r="AP10" i="10" s="1"/>
  <c r="AP12" i="10" s="1"/>
  <c r="BA11" i="6"/>
  <c r="BA13" i="6" s="1"/>
  <c r="BB5" i="6"/>
  <c r="BB7" i="6" s="1"/>
  <c r="B23" i="10"/>
  <c r="B25" i="10" s="1"/>
  <c r="B27" i="10" s="1"/>
  <c r="BB18" i="8"/>
  <c r="AO18" i="8"/>
  <c r="AX18" i="8"/>
  <c r="AF18" i="8"/>
  <c r="AC18" i="8"/>
  <c r="W18" i="8"/>
  <c r="AZ18" i="8"/>
  <c r="BG18" i="8"/>
  <c r="AD18" i="8"/>
  <c r="AA18" i="8"/>
  <c r="J18" i="8"/>
  <c r="BF18" i="8"/>
  <c r="U18" i="8"/>
  <c r="Y18" i="8"/>
  <c r="AS18" i="8"/>
  <c r="BJ18" i="8"/>
  <c r="BD18" i="8"/>
  <c r="L18" i="8"/>
  <c r="BA18" i="8"/>
  <c r="V18" i="8"/>
  <c r="T18" i="8"/>
  <c r="AY18" i="8"/>
  <c r="AT18" i="8"/>
  <c r="Z18" i="8"/>
  <c r="AW18" i="8"/>
  <c r="S18" i="8"/>
  <c r="R18" i="8"/>
  <c r="AH18" i="8"/>
  <c r="AG18" i="8"/>
  <c r="N18" i="8"/>
  <c r="AM18" i="8"/>
  <c r="AV18" i="8"/>
  <c r="X18" i="8"/>
  <c r="AQ18" i="8"/>
  <c r="AJ18" i="8"/>
  <c r="K18" i="8"/>
  <c r="I18" i="8"/>
  <c r="BH18" i="8"/>
  <c r="AN18" i="8"/>
  <c r="BC18" i="8"/>
  <c r="AU18" i="8"/>
  <c r="AR18" i="8"/>
  <c r="O18" i="8"/>
  <c r="AP18" i="8"/>
  <c r="P18" i="8"/>
  <c r="AK18" i="8"/>
  <c r="Q18" i="8"/>
  <c r="AI18" i="8"/>
  <c r="AE18" i="8"/>
  <c r="C9" i="9"/>
  <c r="C10" i="9" s="1"/>
  <c r="C13" i="9" s="1"/>
  <c r="AB18" i="8"/>
  <c r="BI18" i="8"/>
  <c r="BE18" i="8"/>
  <c r="M18" i="8"/>
  <c r="AL18" i="8"/>
  <c r="B34" i="10"/>
  <c r="AT23" i="6" l="1"/>
  <c r="AT25" i="6" s="1"/>
  <c r="AQ18" i="6"/>
  <c r="BA12" i="6"/>
  <c r="BB6" i="6"/>
  <c r="B38" i="10"/>
  <c r="C32" i="10"/>
  <c r="C34" i="10" s="1"/>
  <c r="B36" i="10"/>
  <c r="AT24" i="6" l="1"/>
  <c r="AR17" i="6"/>
  <c r="AR19" i="6" s="1"/>
  <c r="AR29" i="6" s="1"/>
  <c r="AR6" i="9" s="1"/>
  <c r="AR7" i="9" s="1"/>
  <c r="AQ28" i="6"/>
  <c r="AQ9" i="10" s="1"/>
  <c r="AQ10" i="10" s="1"/>
  <c r="AQ12" i="10" s="1"/>
  <c r="BB11" i="6"/>
  <c r="BB13" i="6" s="1"/>
  <c r="BC5" i="6"/>
  <c r="BC7" i="6" s="1"/>
  <c r="C2" i="10"/>
  <c r="C6" i="10" s="1"/>
  <c r="C14" i="10" s="1"/>
  <c r="C23" i="10"/>
  <c r="C25" i="10" s="1"/>
  <c r="C27" i="10" s="1"/>
  <c r="AU23" i="6" l="1"/>
  <c r="AU25" i="6" s="1"/>
  <c r="AR18" i="6"/>
  <c r="BB12" i="6"/>
  <c r="BC6" i="6"/>
  <c r="C38" i="10"/>
  <c r="C36" i="10"/>
  <c r="D23" i="10"/>
  <c r="D25" i="10" s="1"/>
  <c r="D27" i="10" s="1"/>
  <c r="D2" i="10"/>
  <c r="D6" i="10" s="1"/>
  <c r="D14" i="10" s="1"/>
  <c r="D9" i="9"/>
  <c r="D10" i="9" s="1"/>
  <c r="AU24" i="6" l="1"/>
  <c r="AS17" i="6"/>
  <c r="AS19" i="6" s="1"/>
  <c r="AS29" i="6" s="1"/>
  <c r="AS6" i="9" s="1"/>
  <c r="AS7" i="9" s="1"/>
  <c r="AR28" i="6"/>
  <c r="AR9" i="10" s="1"/>
  <c r="AR10" i="10" s="1"/>
  <c r="AR12" i="10" s="1"/>
  <c r="BC11" i="6"/>
  <c r="BC13" i="6" s="1"/>
  <c r="BD5" i="6"/>
  <c r="BD7" i="6" s="1"/>
  <c r="D13" i="9"/>
  <c r="D32" i="10" s="1"/>
  <c r="D34" i="10" s="1"/>
  <c r="D38" i="10" s="1"/>
  <c r="E23" i="10"/>
  <c r="E25" i="10" s="1"/>
  <c r="E27" i="10" s="1"/>
  <c r="AV23" i="6" l="1"/>
  <c r="AV25" i="6" s="1"/>
  <c r="AS18" i="6"/>
  <c r="BC12" i="6"/>
  <c r="BD6" i="6"/>
  <c r="D36" i="10"/>
  <c r="E2" i="10"/>
  <c r="E6" i="10" s="1"/>
  <c r="E14" i="10" s="1"/>
  <c r="F23" i="10"/>
  <c r="F25" i="10" s="1"/>
  <c r="F27" i="10" s="1"/>
  <c r="F9" i="9"/>
  <c r="F10" i="9" s="1"/>
  <c r="E9" i="9"/>
  <c r="E10" i="9" s="1"/>
  <c r="F2" i="10"/>
  <c r="F6" i="10" s="1"/>
  <c r="F14" i="10" s="1"/>
  <c r="AV24" i="6" l="1"/>
  <c r="AT17" i="6"/>
  <c r="AT19" i="6" s="1"/>
  <c r="AT29" i="6" s="1"/>
  <c r="AT6" i="9" s="1"/>
  <c r="AT7" i="9" s="1"/>
  <c r="AS28" i="6"/>
  <c r="AS9" i="10" s="1"/>
  <c r="AS10" i="10" s="1"/>
  <c r="AS12" i="10" s="1"/>
  <c r="BD11" i="6"/>
  <c r="BD13" i="6" s="1"/>
  <c r="BE5" i="6"/>
  <c r="BE7" i="6" s="1"/>
  <c r="F13" i="9"/>
  <c r="F32" i="10" s="1"/>
  <c r="F34" i="10" s="1"/>
  <c r="E13" i="9"/>
  <c r="E32" i="10" s="1"/>
  <c r="E34" i="10" s="1"/>
  <c r="E36" i="10" s="1"/>
  <c r="G23" i="10"/>
  <c r="G25" i="10" s="1"/>
  <c r="G27" i="10" s="1"/>
  <c r="G2" i="10"/>
  <c r="G6" i="10" s="1"/>
  <c r="G14" i="10" s="1"/>
  <c r="G9" i="9"/>
  <c r="G10" i="9" s="1"/>
  <c r="I16" i="8"/>
  <c r="AW23" i="6" l="1"/>
  <c r="AW25" i="6" s="1"/>
  <c r="AT18" i="6"/>
  <c r="BD12" i="6"/>
  <c r="BE6" i="6"/>
  <c r="F38" i="10"/>
  <c r="F36" i="10"/>
  <c r="G13" i="9"/>
  <c r="G32" i="10" s="1"/>
  <c r="G34" i="10" s="1"/>
  <c r="E38" i="10"/>
  <c r="I20" i="8"/>
  <c r="H23" i="10"/>
  <c r="H25" i="10" s="1"/>
  <c r="H27" i="10" s="1"/>
  <c r="H2" i="10"/>
  <c r="H6" i="10" s="1"/>
  <c r="H14" i="10" s="1"/>
  <c r="G18" i="11" s="1"/>
  <c r="I17" i="8"/>
  <c r="I19" i="8" s="1"/>
  <c r="I24" i="8" s="1"/>
  <c r="J16" i="8"/>
  <c r="H9" i="9"/>
  <c r="H10" i="9" s="1"/>
  <c r="AW24" i="6" l="1"/>
  <c r="AU17" i="6"/>
  <c r="AU19" i="6" s="1"/>
  <c r="AU29" i="6" s="1"/>
  <c r="AU6" i="9" s="1"/>
  <c r="AU7" i="9" s="1"/>
  <c r="AT28" i="6"/>
  <c r="AT9" i="10" s="1"/>
  <c r="AT10" i="10" s="1"/>
  <c r="AT12" i="10" s="1"/>
  <c r="BE11" i="6"/>
  <c r="BE13" i="6" s="1"/>
  <c r="BF5" i="6"/>
  <c r="BF7" i="6" s="1"/>
  <c r="G36" i="10"/>
  <c r="G38" i="10"/>
  <c r="H13" i="9"/>
  <c r="H32" i="10" s="1"/>
  <c r="H34" i="10" s="1"/>
  <c r="J20" i="8"/>
  <c r="I23" i="10"/>
  <c r="I25" i="10" s="1"/>
  <c r="I27" i="10" s="1"/>
  <c r="I28" i="8"/>
  <c r="I2" i="10" s="1"/>
  <c r="I6" i="10" s="1"/>
  <c r="I14" i="10" s="1"/>
  <c r="I21" i="8"/>
  <c r="I9" i="9" s="1"/>
  <c r="I10" i="9" s="1"/>
  <c r="K16" i="8"/>
  <c r="J17" i="8"/>
  <c r="J19" i="8" s="1"/>
  <c r="J24" i="8" s="1"/>
  <c r="AX23" i="6" l="1"/>
  <c r="AX25" i="6" s="1"/>
  <c r="AU18" i="6"/>
  <c r="BE12" i="6"/>
  <c r="BF6" i="6"/>
  <c r="H36" i="10"/>
  <c r="H38" i="10"/>
  <c r="I13" i="9"/>
  <c r="I32" i="10" s="1"/>
  <c r="I34" i="10" s="1"/>
  <c r="K20" i="8"/>
  <c r="J23" i="10"/>
  <c r="J25" i="10" s="1"/>
  <c r="J27" i="10" s="1"/>
  <c r="J28" i="8"/>
  <c r="J2" i="10" s="1"/>
  <c r="J6" i="10" s="1"/>
  <c r="J14" i="10" s="1"/>
  <c r="J21" i="8"/>
  <c r="J9" i="9" s="1"/>
  <c r="J10" i="9" s="1"/>
  <c r="L16" i="8"/>
  <c r="K17" i="8"/>
  <c r="K19" i="8" s="1"/>
  <c r="K24" i="8" s="1"/>
  <c r="AX24" i="6" l="1"/>
  <c r="AV17" i="6"/>
  <c r="AV19" i="6" s="1"/>
  <c r="AV29" i="6" s="1"/>
  <c r="AV6" i="9" s="1"/>
  <c r="AV7" i="9" s="1"/>
  <c r="AU28" i="6"/>
  <c r="AU9" i="10" s="1"/>
  <c r="AU10" i="10" s="1"/>
  <c r="AU12" i="10" s="1"/>
  <c r="BF11" i="6"/>
  <c r="BF13" i="6" s="1"/>
  <c r="BG5" i="6"/>
  <c r="BG7" i="6" s="1"/>
  <c r="I36" i="10"/>
  <c r="I38" i="10"/>
  <c r="J13" i="9"/>
  <c r="J32" i="10" s="1"/>
  <c r="J34" i="10" s="1"/>
  <c r="L20" i="8"/>
  <c r="K23" i="10"/>
  <c r="K25" i="10" s="1"/>
  <c r="K27" i="10" s="1"/>
  <c r="K28" i="8"/>
  <c r="K2" i="10" s="1"/>
  <c r="K6" i="10" s="1"/>
  <c r="K14" i="10" s="1"/>
  <c r="K21" i="8"/>
  <c r="K9" i="9" s="1"/>
  <c r="K10" i="9" s="1"/>
  <c r="M16" i="8"/>
  <c r="L17" i="8"/>
  <c r="L19" i="8" s="1"/>
  <c r="L24" i="8" s="1"/>
  <c r="AY23" i="6" l="1"/>
  <c r="AY25" i="6" s="1"/>
  <c r="AV18" i="6"/>
  <c r="BF12" i="6"/>
  <c r="BG6" i="6"/>
  <c r="J36" i="10"/>
  <c r="J38" i="10"/>
  <c r="K13" i="9"/>
  <c r="K32" i="10" s="1"/>
  <c r="K34" i="10" s="1"/>
  <c r="M20" i="8"/>
  <c r="L23" i="10"/>
  <c r="L25" i="10" s="1"/>
  <c r="L27" i="10" s="1"/>
  <c r="L28" i="8"/>
  <c r="L2" i="10" s="1"/>
  <c r="L6" i="10" s="1"/>
  <c r="L14" i="10" s="1"/>
  <c r="N16" i="8"/>
  <c r="M17" i="8"/>
  <c r="M19" i="8" s="1"/>
  <c r="M24" i="8" s="1"/>
  <c r="L21" i="8"/>
  <c r="AY24" i="6" l="1"/>
  <c r="AW17" i="6"/>
  <c r="AW19" i="6" s="1"/>
  <c r="AW29" i="6" s="1"/>
  <c r="AW6" i="9" s="1"/>
  <c r="AW7" i="9" s="1"/>
  <c r="AV28" i="6"/>
  <c r="AV9" i="10" s="1"/>
  <c r="AV10" i="10" s="1"/>
  <c r="AV12" i="10" s="1"/>
  <c r="BG11" i="6"/>
  <c r="BG13" i="6" s="1"/>
  <c r="BH5" i="6"/>
  <c r="BH7" i="6" s="1"/>
  <c r="K36" i="10"/>
  <c r="K38" i="10"/>
  <c r="N20" i="8"/>
  <c r="M23" i="10"/>
  <c r="M25" i="10" s="1"/>
  <c r="M27" i="10" s="1"/>
  <c r="M28" i="8"/>
  <c r="M2" i="10" s="1"/>
  <c r="M6" i="10" s="1"/>
  <c r="M14" i="10" s="1"/>
  <c r="M21" i="8"/>
  <c r="L9" i="9"/>
  <c r="L10" i="9" s="1"/>
  <c r="O16" i="8"/>
  <c r="N17" i="8"/>
  <c r="N19" i="8" s="1"/>
  <c r="N24" i="8" s="1"/>
  <c r="M9" i="9" l="1"/>
  <c r="M10" i="9" s="1"/>
  <c r="N21" i="8"/>
  <c r="B17" i="13" s="1"/>
  <c r="AZ23" i="6"/>
  <c r="AZ25" i="6" s="1"/>
  <c r="AW18" i="6"/>
  <c r="BG12" i="6"/>
  <c r="BH6" i="6"/>
  <c r="M13" i="9"/>
  <c r="M32" i="10" s="1"/>
  <c r="M34" i="10" s="1"/>
  <c r="M36" i="10" s="1"/>
  <c r="L13" i="9"/>
  <c r="L32" i="10" s="1"/>
  <c r="L34" i="10" s="1"/>
  <c r="L36" i="10" s="1"/>
  <c r="N28" i="8"/>
  <c r="N2" i="10" s="1"/>
  <c r="N6" i="10" s="1"/>
  <c r="N14" i="10" s="1"/>
  <c r="O20" i="8"/>
  <c r="N23" i="10"/>
  <c r="N25" i="10" s="1"/>
  <c r="O17" i="8"/>
  <c r="P16" i="8"/>
  <c r="N9" i="9"/>
  <c r="AZ24" i="6" l="1"/>
  <c r="AX17" i="6"/>
  <c r="AX19" i="6" s="1"/>
  <c r="AX29" i="6" s="1"/>
  <c r="AX6" i="9" s="1"/>
  <c r="AX7" i="9" s="1"/>
  <c r="AW28" i="6"/>
  <c r="AW9" i="10" s="1"/>
  <c r="AW10" i="10" s="1"/>
  <c r="AW12" i="10" s="1"/>
  <c r="BH11" i="6"/>
  <c r="BH13" i="6" s="1"/>
  <c r="BI5" i="6"/>
  <c r="BI7" i="6" s="1"/>
  <c r="N10" i="9"/>
  <c r="N11" i="9" s="1"/>
  <c r="B19" i="13"/>
  <c r="M38" i="10"/>
  <c r="L38" i="10"/>
  <c r="P20" i="8"/>
  <c r="O23" i="10"/>
  <c r="O25" i="10" s="1"/>
  <c r="N13" i="9"/>
  <c r="C16" i="9" s="1"/>
  <c r="O21" i="8"/>
  <c r="O9" i="9" s="1"/>
  <c r="O10" i="9" s="1"/>
  <c r="O19" i="8"/>
  <c r="O24" i="8" s="1"/>
  <c r="O28" i="8" s="1"/>
  <c r="P17" i="8"/>
  <c r="P19" i="8" s="1"/>
  <c r="P24" i="8" s="1"/>
  <c r="Q16" i="8"/>
  <c r="O2" i="10" l="1"/>
  <c r="O6" i="10" s="1"/>
  <c r="O14" i="10" s="1"/>
  <c r="BA23" i="6"/>
  <c r="BA25" i="6" s="1"/>
  <c r="AX18" i="6"/>
  <c r="BH12" i="6"/>
  <c r="BI6" i="6"/>
  <c r="C8" i="11"/>
  <c r="O13" i="9"/>
  <c r="O32" i="10" s="1"/>
  <c r="Q20" i="8"/>
  <c r="P23" i="10"/>
  <c r="P25" i="10" s="1"/>
  <c r="N18" i="10"/>
  <c r="O18" i="10" s="1"/>
  <c r="P28" i="8"/>
  <c r="P2" i="10" s="1"/>
  <c r="P6" i="10" s="1"/>
  <c r="P14" i="10" s="1"/>
  <c r="R11" i="8"/>
  <c r="P21" i="8"/>
  <c r="R16" i="8"/>
  <c r="Q17" i="8"/>
  <c r="Q19" i="8" s="1"/>
  <c r="Q24" i="8" s="1"/>
  <c r="BA24" i="6" l="1"/>
  <c r="AY17" i="6"/>
  <c r="AY19" i="6" s="1"/>
  <c r="AY29" i="6" s="1"/>
  <c r="AY6" i="9" s="1"/>
  <c r="AY7" i="9" s="1"/>
  <c r="AX28" i="6"/>
  <c r="AX9" i="10" s="1"/>
  <c r="AX10" i="10" s="1"/>
  <c r="AX12" i="10" s="1"/>
  <c r="BI11" i="6"/>
  <c r="BI13" i="6" s="1"/>
  <c r="BJ5" i="6"/>
  <c r="BJ7" i="6" s="1"/>
  <c r="R20" i="8"/>
  <c r="Q23" i="10"/>
  <c r="Q25" i="10" s="1"/>
  <c r="N32" i="10"/>
  <c r="O31" i="10" s="1"/>
  <c r="C20" i="9"/>
  <c r="R26" i="8" s="1"/>
  <c r="B18" i="11"/>
  <c r="C18" i="9"/>
  <c r="C17" i="9" s="1"/>
  <c r="Q21" i="8"/>
  <c r="Q9" i="9" s="1"/>
  <c r="Q10" i="9" s="1"/>
  <c r="Q13" i="9" s="1"/>
  <c r="Q32" i="10" s="1"/>
  <c r="P9" i="9"/>
  <c r="P10" i="9" s="1"/>
  <c r="P13" i="9" s="1"/>
  <c r="P32" i="10" s="1"/>
  <c r="Q28" i="8"/>
  <c r="Q2" i="10" s="1"/>
  <c r="Q6" i="10" s="1"/>
  <c r="Q14" i="10" s="1"/>
  <c r="S16" i="8"/>
  <c r="R17" i="8"/>
  <c r="R19" i="8" s="1"/>
  <c r="R24" i="8" s="1"/>
  <c r="N21" i="10"/>
  <c r="BB23" i="6" l="1"/>
  <c r="BB25" i="6" s="1"/>
  <c r="AY18" i="6"/>
  <c r="BI12" i="6"/>
  <c r="BJ6" i="6"/>
  <c r="R21" i="8"/>
  <c r="R9" i="9" s="1"/>
  <c r="R10" i="9" s="1"/>
  <c r="R13" i="9" s="1"/>
  <c r="R32" i="10" s="1"/>
  <c r="S20" i="8"/>
  <c r="R23" i="10"/>
  <c r="R25" i="10" s="1"/>
  <c r="R27" i="10" s="1"/>
  <c r="N34" i="10"/>
  <c r="C10" i="11" s="1"/>
  <c r="C21" i="9"/>
  <c r="C22" i="9" s="1"/>
  <c r="T31" i="10" s="1"/>
  <c r="Y30" i="10"/>
  <c r="V30" i="10"/>
  <c r="T30" i="10"/>
  <c r="AC30" i="10"/>
  <c r="Z30" i="10"/>
  <c r="X30" i="10"/>
  <c r="S30" i="10"/>
  <c r="R30" i="10"/>
  <c r="AB30" i="10"/>
  <c r="U30" i="10"/>
  <c r="AA30" i="10"/>
  <c r="W30" i="10"/>
  <c r="N27" i="10"/>
  <c r="N36" i="10" s="1"/>
  <c r="C4" i="11"/>
  <c r="C2" i="11"/>
  <c r="P18" i="10"/>
  <c r="O21" i="10"/>
  <c r="O27" i="10" s="1"/>
  <c r="P31" i="10"/>
  <c r="O34" i="10"/>
  <c r="S17" i="8"/>
  <c r="S19" i="8" s="1"/>
  <c r="S24" i="8" s="1"/>
  <c r="T16" i="8"/>
  <c r="R28" i="8"/>
  <c r="R2" i="10" s="1"/>
  <c r="BB24" i="6" l="1"/>
  <c r="AZ17" i="6"/>
  <c r="AZ19" i="6" s="1"/>
  <c r="AZ29" i="6" s="1"/>
  <c r="AZ6" i="9" s="1"/>
  <c r="AZ7" i="9" s="1"/>
  <c r="AY28" i="6"/>
  <c r="AY9" i="10" s="1"/>
  <c r="AY10" i="10" s="1"/>
  <c r="AY12" i="10" s="1"/>
  <c r="BJ11" i="6"/>
  <c r="BJ13" i="6" s="1"/>
  <c r="S21" i="8"/>
  <c r="S9" i="9" s="1"/>
  <c r="S10" i="9" s="1"/>
  <c r="S13" i="9" s="1"/>
  <c r="S32" i="10" s="1"/>
  <c r="T20" i="8"/>
  <c r="S23" i="10"/>
  <c r="S25" i="10" s="1"/>
  <c r="S27" i="10" s="1"/>
  <c r="S31" i="10"/>
  <c r="W31" i="10"/>
  <c r="Y31" i="10"/>
  <c r="U31" i="10"/>
  <c r="X31" i="10"/>
  <c r="Z31" i="10"/>
  <c r="R31" i="10"/>
  <c r="N38" i="10"/>
  <c r="V31" i="10"/>
  <c r="S28" i="8"/>
  <c r="S2" i="10" s="1"/>
  <c r="Q18" i="10"/>
  <c r="Q21" i="10" s="1"/>
  <c r="Q27" i="10" s="1"/>
  <c r="P21" i="10"/>
  <c r="P27" i="10" s="1"/>
  <c r="U16" i="8"/>
  <c r="T17" i="8"/>
  <c r="T19" i="8" s="1"/>
  <c r="T24" i="8" s="1"/>
  <c r="Q31" i="10"/>
  <c r="Q34" i="10" s="1"/>
  <c r="P34" i="10"/>
  <c r="O36" i="10"/>
  <c r="O38" i="10"/>
  <c r="R6" i="10"/>
  <c r="R14" i="10" s="1"/>
  <c r="BC23" i="6" l="1"/>
  <c r="BC25" i="6" s="1"/>
  <c r="AZ18" i="6"/>
  <c r="BJ12" i="6"/>
  <c r="U20" i="8"/>
  <c r="T23" i="10"/>
  <c r="T25" i="10" s="1"/>
  <c r="T27" i="10" s="1"/>
  <c r="T28" i="8"/>
  <c r="T2" i="10" s="1"/>
  <c r="Q36" i="10"/>
  <c r="P36" i="10"/>
  <c r="T21" i="8"/>
  <c r="T9" i="9" s="1"/>
  <c r="T10" i="9" s="1"/>
  <c r="T13" i="9" s="1"/>
  <c r="T32" i="10" s="1"/>
  <c r="T34" i="10" s="1"/>
  <c r="T36" i="10" s="1"/>
  <c r="V16" i="8"/>
  <c r="U17" i="8"/>
  <c r="U19" i="8" s="1"/>
  <c r="U24" i="8" s="1"/>
  <c r="P38" i="10"/>
  <c r="R34" i="10"/>
  <c r="R36" i="10" s="1"/>
  <c r="S34" i="10"/>
  <c r="S36" i="10" s="1"/>
  <c r="Q38" i="10"/>
  <c r="S6" i="10"/>
  <c r="S14" i="10" s="1"/>
  <c r="BC24" i="6" l="1"/>
  <c r="BA17" i="6"/>
  <c r="BA19" i="6" s="1"/>
  <c r="BA29" i="6" s="1"/>
  <c r="BA6" i="9" s="1"/>
  <c r="BA7" i="9" s="1"/>
  <c r="AZ28" i="6"/>
  <c r="AZ9" i="10" s="1"/>
  <c r="AZ10" i="10" s="1"/>
  <c r="AZ12" i="10" s="1"/>
  <c r="V20" i="8"/>
  <c r="U23" i="10"/>
  <c r="U25" i="10" s="1"/>
  <c r="U27" i="10" s="1"/>
  <c r="U28" i="8"/>
  <c r="U2" i="10" s="1"/>
  <c r="R38" i="10"/>
  <c r="W16" i="8"/>
  <c r="V17" i="8"/>
  <c r="V19" i="8" s="1"/>
  <c r="V24" i="8" s="1"/>
  <c r="U21" i="8"/>
  <c r="U9" i="9" s="1"/>
  <c r="U10" i="9" s="1"/>
  <c r="U13" i="9" s="1"/>
  <c r="U32" i="10" s="1"/>
  <c r="U34" i="10" s="1"/>
  <c r="S38" i="10"/>
  <c r="T6" i="10"/>
  <c r="T14" i="10" s="1"/>
  <c r="T38" i="10" s="1"/>
  <c r="BD23" i="6" l="1"/>
  <c r="BD25" i="6" s="1"/>
  <c r="BA18" i="6"/>
  <c r="U36" i="10"/>
  <c r="W20" i="8"/>
  <c r="V23" i="10"/>
  <c r="V25" i="10" s="1"/>
  <c r="V27" i="10" s="1"/>
  <c r="V28" i="8"/>
  <c r="V2" i="10" s="1"/>
  <c r="V21" i="8"/>
  <c r="V9" i="9" s="1"/>
  <c r="V10" i="9" s="1"/>
  <c r="V13" i="9" s="1"/>
  <c r="V32" i="10" s="1"/>
  <c r="V34" i="10" s="1"/>
  <c r="V36" i="10" s="1"/>
  <c r="W17" i="8"/>
  <c r="W19" i="8" s="1"/>
  <c r="W24" i="8" s="1"/>
  <c r="X16" i="8"/>
  <c r="U6" i="10"/>
  <c r="U14" i="10" s="1"/>
  <c r="U38" i="10" s="1"/>
  <c r="BD24" i="6" l="1"/>
  <c r="BB17" i="6"/>
  <c r="BB19" i="6" s="1"/>
  <c r="BB29" i="6" s="1"/>
  <c r="BB6" i="9" s="1"/>
  <c r="BB7" i="9" s="1"/>
  <c r="BA28" i="6"/>
  <c r="BA9" i="10" s="1"/>
  <c r="BA10" i="10" s="1"/>
  <c r="BA12" i="10" s="1"/>
  <c r="X20" i="8"/>
  <c r="W23" i="10"/>
  <c r="W25" i="10" s="1"/>
  <c r="W27" i="10" s="1"/>
  <c r="W28" i="8"/>
  <c r="W2" i="10" s="1"/>
  <c r="X17" i="8"/>
  <c r="X19" i="8" s="1"/>
  <c r="X24" i="8" s="1"/>
  <c r="Y16" i="8"/>
  <c r="W21" i="8"/>
  <c r="V6" i="10"/>
  <c r="V14" i="10" s="1"/>
  <c r="V38" i="10" s="1"/>
  <c r="BE23" i="6" l="1"/>
  <c r="BE25" i="6" s="1"/>
  <c r="BB18" i="6"/>
  <c r="Y20" i="8"/>
  <c r="X23" i="10"/>
  <c r="X25" i="10" s="1"/>
  <c r="X27" i="10" s="1"/>
  <c r="X28" i="8"/>
  <c r="X2" i="10" s="1"/>
  <c r="X21" i="8"/>
  <c r="X9" i="9" s="1"/>
  <c r="X10" i="9" s="1"/>
  <c r="W9" i="9"/>
  <c r="W10" i="9" s="1"/>
  <c r="W13" i="9" s="1"/>
  <c r="W32" i="10" s="1"/>
  <c r="W34" i="10" s="1"/>
  <c r="W36" i="10" s="1"/>
  <c r="Y17" i="8"/>
  <c r="Y19" i="8" s="1"/>
  <c r="Y24" i="8" s="1"/>
  <c r="Z16" i="8"/>
  <c r="W6" i="10"/>
  <c r="W14" i="10" s="1"/>
  <c r="X13" i="9" l="1"/>
  <c r="X32" i="10" s="1"/>
  <c r="X34" i="10" s="1"/>
  <c r="X36" i="10" s="1"/>
  <c r="BE24" i="6"/>
  <c r="BC17" i="6"/>
  <c r="BC19" i="6" s="1"/>
  <c r="BC29" i="6" s="1"/>
  <c r="BC6" i="9" s="1"/>
  <c r="BC7" i="9" s="1"/>
  <c r="BB28" i="6"/>
  <c r="BB9" i="10" s="1"/>
  <c r="BB10" i="10" s="1"/>
  <c r="BB12" i="10" s="1"/>
  <c r="Z20" i="8"/>
  <c r="Y23" i="10"/>
  <c r="Y25" i="10" s="1"/>
  <c r="Y27" i="10" s="1"/>
  <c r="W38" i="10"/>
  <c r="Y28" i="8"/>
  <c r="Y2" i="10" s="1"/>
  <c r="AA16" i="8"/>
  <c r="Z17" i="8"/>
  <c r="Z19" i="8" s="1"/>
  <c r="Z24" i="8" s="1"/>
  <c r="Y21" i="8"/>
  <c r="X6" i="10"/>
  <c r="X14" i="10" s="1"/>
  <c r="X38" i="10" l="1"/>
  <c r="BF23" i="6"/>
  <c r="BF25" i="6" s="1"/>
  <c r="BC18" i="6"/>
  <c r="AA20" i="8"/>
  <c r="Z23" i="10"/>
  <c r="Z25" i="10" s="1"/>
  <c r="Z28" i="8"/>
  <c r="Z2" i="10" s="1"/>
  <c r="Z21" i="8"/>
  <c r="Y9" i="9"/>
  <c r="Y10" i="9" s="1"/>
  <c r="Y13" i="9" s="1"/>
  <c r="Y32" i="10" s="1"/>
  <c r="Y34" i="10" s="1"/>
  <c r="Y36" i="10" s="1"/>
  <c r="AA17" i="8"/>
  <c r="AB16" i="8"/>
  <c r="Y6" i="10"/>
  <c r="Y14" i="10" s="1"/>
  <c r="Z9" i="9" l="1"/>
  <c r="Z10" i="9" s="1"/>
  <c r="Z11" i="9" s="1"/>
  <c r="Z18" i="10" s="1"/>
  <c r="C17" i="13"/>
  <c r="C19" i="13" s="1"/>
  <c r="BF24" i="6"/>
  <c r="BD17" i="6"/>
  <c r="BD19" i="6" s="1"/>
  <c r="BD29" i="6" s="1"/>
  <c r="BD6" i="9" s="1"/>
  <c r="BD7" i="9" s="1"/>
  <c r="BC28" i="6"/>
  <c r="BC9" i="10" s="1"/>
  <c r="BC10" i="10" s="1"/>
  <c r="BC12" i="10" s="1"/>
  <c r="AB20" i="8"/>
  <c r="AA23" i="10"/>
  <c r="AA25" i="10" s="1"/>
  <c r="Y38" i="10"/>
  <c r="AB17" i="8"/>
  <c r="AB19" i="8" s="1"/>
  <c r="AB24" i="8" s="1"/>
  <c r="AC16" i="8"/>
  <c r="AA21" i="8"/>
  <c r="AA19" i="8"/>
  <c r="AA24" i="8" s="1"/>
  <c r="AA28" i="8" s="1"/>
  <c r="AA2" i="10" s="1"/>
  <c r="Z13" i="9"/>
  <c r="D16" i="9" s="1"/>
  <c r="Z6" i="10"/>
  <c r="BG23" i="6" l="1"/>
  <c r="BG25" i="6" s="1"/>
  <c r="BD18" i="6"/>
  <c r="AC20" i="8"/>
  <c r="AB23" i="10"/>
  <c r="AB25" i="10" s="1"/>
  <c r="Z32" i="10"/>
  <c r="AA31" i="10" s="1"/>
  <c r="Z14" i="10"/>
  <c r="D8" i="11" s="1"/>
  <c r="AB28" i="8"/>
  <c r="AB2" i="10" s="1"/>
  <c r="AB21" i="8"/>
  <c r="AB9" i="9" s="1"/>
  <c r="AB10" i="9" s="1"/>
  <c r="AB13" i="9" s="1"/>
  <c r="AB32" i="10" s="1"/>
  <c r="AA9" i="9"/>
  <c r="AA10" i="9" s="1"/>
  <c r="AA13" i="9" s="1"/>
  <c r="AC17" i="8"/>
  <c r="AC19" i="8" s="1"/>
  <c r="AC24" i="8" s="1"/>
  <c r="AD16" i="8"/>
  <c r="AA6" i="10"/>
  <c r="AA14" i="10" s="1"/>
  <c r="AA32" i="10" l="1"/>
  <c r="BG24" i="6"/>
  <c r="BE17" i="6"/>
  <c r="BE19" i="6" s="1"/>
  <c r="BE29" i="6" s="1"/>
  <c r="BE6" i="9" s="1"/>
  <c r="BE7" i="9" s="1"/>
  <c r="BD28" i="6"/>
  <c r="BD9" i="10" s="1"/>
  <c r="BD10" i="10" s="1"/>
  <c r="BD12" i="10" s="1"/>
  <c r="AD20" i="8"/>
  <c r="AC23" i="10"/>
  <c r="AC25" i="10" s="1"/>
  <c r="C18" i="11"/>
  <c r="D18" i="9"/>
  <c r="D20" i="9"/>
  <c r="AD26" i="8" s="1"/>
  <c r="AC28" i="8"/>
  <c r="AC2" i="10" s="1"/>
  <c r="AC21" i="8"/>
  <c r="AC9" i="9" s="1"/>
  <c r="AC10" i="9" s="1"/>
  <c r="AC13" i="9" s="1"/>
  <c r="AC32" i="10" s="1"/>
  <c r="Z21" i="10"/>
  <c r="AA18" i="10"/>
  <c r="Z34" i="10"/>
  <c r="D10" i="11" s="1"/>
  <c r="AE16" i="8"/>
  <c r="AD17" i="8"/>
  <c r="AD19" i="8" s="1"/>
  <c r="AD24" i="8" s="1"/>
  <c r="AB6" i="10"/>
  <c r="AB14" i="10" s="1"/>
  <c r="BH23" i="6" l="1"/>
  <c r="BH25" i="6" s="1"/>
  <c r="BE18" i="6"/>
  <c r="AE20" i="8"/>
  <c r="AD23" i="10"/>
  <c r="AD25" i="10" s="1"/>
  <c r="AD27" i="10" s="1"/>
  <c r="Z27" i="10"/>
  <c r="Z38" i="10" s="1"/>
  <c r="Z39" i="10" s="1"/>
  <c r="D4" i="11"/>
  <c r="D2" i="11"/>
  <c r="AD28" i="8"/>
  <c r="AD2" i="10" s="1"/>
  <c r="Z36" i="10"/>
  <c r="D17" i="9"/>
  <c r="D21" i="9"/>
  <c r="D22" i="9" s="1"/>
  <c r="AD21" i="8"/>
  <c r="AD9" i="9" s="1"/>
  <c r="AD10" i="9" s="1"/>
  <c r="AD13" i="9" s="1"/>
  <c r="AD32" i="10" s="1"/>
  <c r="AE17" i="8"/>
  <c r="AE19" i="8" s="1"/>
  <c r="AE24" i="8" s="1"/>
  <c r="AF16" i="8"/>
  <c r="AB31" i="10"/>
  <c r="AA34" i="10"/>
  <c r="AB18" i="10"/>
  <c r="AA21" i="10"/>
  <c r="AA27" i="10" s="1"/>
  <c r="AC6" i="10"/>
  <c r="AC14" i="10" s="1"/>
  <c r="BH24" i="6" l="1"/>
  <c r="BF17" i="6"/>
  <c r="BF19" i="6" s="1"/>
  <c r="BF29" i="6" s="1"/>
  <c r="BF6" i="9" s="1"/>
  <c r="BF7" i="9" s="1"/>
  <c r="BE28" i="6"/>
  <c r="BE9" i="10" s="1"/>
  <c r="BE10" i="10" s="1"/>
  <c r="BE12" i="10" s="1"/>
  <c r="AF20" i="8"/>
  <c r="AE23" i="10"/>
  <c r="AE25" i="10" s="1"/>
  <c r="AE27" i="10" s="1"/>
  <c r="AE28" i="8"/>
  <c r="AE2" i="10" s="1"/>
  <c r="AG30" i="10"/>
  <c r="AK30" i="10"/>
  <c r="AO30" i="10"/>
  <c r="AI30" i="10"/>
  <c r="AH30" i="10"/>
  <c r="AL30" i="10"/>
  <c r="AD30" i="10"/>
  <c r="AE30" i="10"/>
  <c r="AM30" i="10"/>
  <c r="AF30" i="10"/>
  <c r="AJ30" i="10"/>
  <c r="AN30" i="10"/>
  <c r="AF31" i="10"/>
  <c r="AJ31" i="10"/>
  <c r="AI31" i="10"/>
  <c r="AG31" i="10"/>
  <c r="AK31" i="10"/>
  <c r="AH31" i="10"/>
  <c r="AL31" i="10"/>
  <c r="AE31" i="10"/>
  <c r="AD31" i="10"/>
  <c r="AA36" i="10"/>
  <c r="AA38" i="10"/>
  <c r="AG16" i="8"/>
  <c r="AF17" i="8"/>
  <c r="AF19" i="8" s="1"/>
  <c r="AF24" i="8" s="1"/>
  <c r="AC31" i="10"/>
  <c r="AC34" i="10" s="1"/>
  <c r="AB34" i="10"/>
  <c r="AB21" i="10"/>
  <c r="AB27" i="10" s="1"/>
  <c r="AC18" i="10"/>
  <c r="AC21" i="10" s="1"/>
  <c r="AC27" i="10" s="1"/>
  <c r="AE21" i="8"/>
  <c r="AE9" i="9" s="1"/>
  <c r="AE10" i="9" s="1"/>
  <c r="AE13" i="9" s="1"/>
  <c r="AE32" i="10" s="1"/>
  <c r="AD6" i="10"/>
  <c r="AD14" i="10" s="1"/>
  <c r="BI23" i="6" l="1"/>
  <c r="BI25" i="6" s="1"/>
  <c r="BF18" i="6"/>
  <c r="AG20" i="8"/>
  <c r="AF23" i="10"/>
  <c r="AF25" i="10" s="1"/>
  <c r="AF27" i="10" s="1"/>
  <c r="AE34" i="10"/>
  <c r="AE36" i="10" s="1"/>
  <c r="AD34" i="10"/>
  <c r="AD36" i="10" s="1"/>
  <c r="AF28" i="8"/>
  <c r="AF2" i="10" s="1"/>
  <c r="AF21" i="8"/>
  <c r="AF9" i="9" s="1"/>
  <c r="AF10" i="9" s="1"/>
  <c r="AF13" i="9" s="1"/>
  <c r="AF32" i="10" s="1"/>
  <c r="AF34" i="10" s="1"/>
  <c r="AF36" i="10" s="1"/>
  <c r="AG17" i="8"/>
  <c r="AG19" i="8" s="1"/>
  <c r="AG24" i="8" s="1"/>
  <c r="AH16" i="8"/>
  <c r="AC36" i="10"/>
  <c r="AB36" i="10"/>
  <c r="AB38" i="10"/>
  <c r="AC38" i="10"/>
  <c r="AE6" i="10"/>
  <c r="AE14" i="10" s="1"/>
  <c r="BI24" i="6" l="1"/>
  <c r="BG17" i="6"/>
  <c r="BG19" i="6" s="1"/>
  <c r="BG29" i="6" s="1"/>
  <c r="BG6" i="9" s="1"/>
  <c r="BG7" i="9" s="1"/>
  <c r="BF28" i="6"/>
  <c r="BF9" i="10" s="1"/>
  <c r="BF10" i="10" s="1"/>
  <c r="BF12" i="10" s="1"/>
  <c r="AH20" i="8"/>
  <c r="AG23" i="10"/>
  <c r="AG25" i="10" s="1"/>
  <c r="AG27" i="10" s="1"/>
  <c r="AE38" i="10"/>
  <c r="AD38" i="10"/>
  <c r="AG28" i="8"/>
  <c r="AG2" i="10" s="1"/>
  <c r="AG21" i="8"/>
  <c r="AG9" i="9" s="1"/>
  <c r="AG10" i="9" s="1"/>
  <c r="AG13" i="9" s="1"/>
  <c r="AG32" i="10" s="1"/>
  <c r="AG34" i="10" s="1"/>
  <c r="AG36" i="10" s="1"/>
  <c r="AH17" i="8"/>
  <c r="AH19" i="8" s="1"/>
  <c r="AH24" i="8" s="1"/>
  <c r="AI16" i="8"/>
  <c r="AF6" i="10"/>
  <c r="AF14" i="10" s="1"/>
  <c r="AF38" i="10" s="1"/>
  <c r="BJ23" i="6" l="1"/>
  <c r="BJ25" i="6" s="1"/>
  <c r="BG18" i="6"/>
  <c r="AI20" i="8"/>
  <c r="AH23" i="10"/>
  <c r="AH25" i="10" s="1"/>
  <c r="AH27" i="10" s="1"/>
  <c r="AH28" i="8"/>
  <c r="AH2" i="10" s="1"/>
  <c r="AH21" i="8"/>
  <c r="AH9" i="9" s="1"/>
  <c r="AH10" i="9" s="1"/>
  <c r="AH13" i="9" s="1"/>
  <c r="AH32" i="10" s="1"/>
  <c r="AH34" i="10" s="1"/>
  <c r="AH36" i="10" s="1"/>
  <c r="AI17" i="8"/>
  <c r="AI19" i="8" s="1"/>
  <c r="AI24" i="8" s="1"/>
  <c r="AJ16" i="8"/>
  <c r="AG6" i="10"/>
  <c r="AG14" i="10" s="1"/>
  <c r="AG38" i="10" s="1"/>
  <c r="BJ24" i="6" l="1"/>
  <c r="BH17" i="6"/>
  <c r="BH19" i="6" s="1"/>
  <c r="BH29" i="6" s="1"/>
  <c r="BH6" i="9" s="1"/>
  <c r="BH7" i="9" s="1"/>
  <c r="BG28" i="6"/>
  <c r="BG9" i="10" s="1"/>
  <c r="BG10" i="10" s="1"/>
  <c r="BG12" i="10" s="1"/>
  <c r="AJ20" i="8"/>
  <c r="AI23" i="10"/>
  <c r="AI25" i="10" s="1"/>
  <c r="AI27" i="10" s="1"/>
  <c r="AI28" i="8"/>
  <c r="AI2" i="10" s="1"/>
  <c r="AK16" i="8"/>
  <c r="AJ17" i="8"/>
  <c r="AJ19" i="8" s="1"/>
  <c r="AJ24" i="8" s="1"/>
  <c r="AI21" i="8"/>
  <c r="AH6" i="10"/>
  <c r="AH14" i="10" s="1"/>
  <c r="AH38" i="10" s="1"/>
  <c r="BH18" i="6" l="1"/>
  <c r="AK20" i="8"/>
  <c r="AJ23" i="10"/>
  <c r="AJ25" i="10" s="1"/>
  <c r="AJ27" i="10" s="1"/>
  <c r="AJ28" i="8"/>
  <c r="AJ2" i="10" s="1"/>
  <c r="AJ21" i="8"/>
  <c r="AJ9" i="9" s="1"/>
  <c r="AJ10" i="9" s="1"/>
  <c r="AJ13" i="9" s="1"/>
  <c r="AJ32" i="10" s="1"/>
  <c r="AJ34" i="10" s="1"/>
  <c r="AJ36" i="10" s="1"/>
  <c r="AI9" i="9"/>
  <c r="AI10" i="9" s="1"/>
  <c r="AI13" i="9" s="1"/>
  <c r="AI32" i="10" s="1"/>
  <c r="AI34" i="10" s="1"/>
  <c r="AI36" i="10" s="1"/>
  <c r="AK17" i="8"/>
  <c r="AK19" i="8" s="1"/>
  <c r="AK24" i="8" s="1"/>
  <c r="AL16" i="8"/>
  <c r="AI6" i="10"/>
  <c r="AI14" i="10" s="1"/>
  <c r="BI17" i="6" l="1"/>
  <c r="BI19" i="6" s="1"/>
  <c r="BI29" i="6" s="1"/>
  <c r="BI6" i="9" s="1"/>
  <c r="BI7" i="9" s="1"/>
  <c r="BH28" i="6"/>
  <c r="BH9" i="10" s="1"/>
  <c r="BH10" i="10" s="1"/>
  <c r="BH12" i="10" s="1"/>
  <c r="AL20" i="8"/>
  <c r="AK23" i="10"/>
  <c r="AK25" i="10" s="1"/>
  <c r="AK27" i="10" s="1"/>
  <c r="AI38" i="10"/>
  <c r="AK28" i="8"/>
  <c r="AK2" i="10" s="1"/>
  <c r="AL17" i="8"/>
  <c r="AL19" i="8" s="1"/>
  <c r="AL24" i="8" s="1"/>
  <c r="AM16" i="8"/>
  <c r="AK21" i="8"/>
  <c r="AJ6" i="10"/>
  <c r="AJ14" i="10" s="1"/>
  <c r="AJ38" i="10" s="1"/>
  <c r="BI18" i="6" l="1"/>
  <c r="AM20" i="8"/>
  <c r="AL23" i="10"/>
  <c r="AL25" i="10" s="1"/>
  <c r="AL28" i="8"/>
  <c r="AL2" i="10" s="1"/>
  <c r="AL21" i="8"/>
  <c r="AK9" i="9"/>
  <c r="AK10" i="9" s="1"/>
  <c r="AK13" i="9" s="1"/>
  <c r="AK32" i="10" s="1"/>
  <c r="AK34" i="10" s="1"/>
  <c r="AK36" i="10" s="1"/>
  <c r="AM17" i="8"/>
  <c r="AN16" i="8"/>
  <c r="AK6" i="10"/>
  <c r="AK14" i="10" s="1"/>
  <c r="AL9" i="9" l="1"/>
  <c r="AL10" i="9" s="1"/>
  <c r="D17" i="13"/>
  <c r="BJ17" i="6"/>
  <c r="BJ19" i="6" s="1"/>
  <c r="BJ29" i="6" s="1"/>
  <c r="BJ6" i="9" s="1"/>
  <c r="BJ7" i="9" s="1"/>
  <c r="BI28" i="6"/>
  <c r="BI9" i="10" s="1"/>
  <c r="BI10" i="10" s="1"/>
  <c r="BI12" i="10" s="1"/>
  <c r="AL11" i="9"/>
  <c r="AN20" i="8"/>
  <c r="AM23" i="10"/>
  <c r="AM25" i="10" s="1"/>
  <c r="AK38" i="10"/>
  <c r="AM21" i="8"/>
  <c r="AM9" i="9" s="1"/>
  <c r="AM19" i="8"/>
  <c r="AM24" i="8" s="1"/>
  <c r="AM28" i="8" s="1"/>
  <c r="AM2" i="10" s="1"/>
  <c r="AO16" i="8"/>
  <c r="AN17" i="8"/>
  <c r="AN19" i="8" s="1"/>
  <c r="AN24" i="8" s="1"/>
  <c r="AL6" i="10"/>
  <c r="AL18" i="10" l="1"/>
  <c r="AL21" i="10" s="1"/>
  <c r="AL27" i="10" s="1"/>
  <c r="D18" i="13"/>
  <c r="D19" i="13" s="1"/>
  <c r="BJ18" i="6"/>
  <c r="BJ28" i="6" s="1"/>
  <c r="BJ9" i="10" s="1"/>
  <c r="BJ10" i="10" s="1"/>
  <c r="BJ12" i="10" s="1"/>
  <c r="AM10" i="9"/>
  <c r="AM13" i="9" s="1"/>
  <c r="AM32" i="10" s="1"/>
  <c r="AL13" i="9"/>
  <c r="AO20" i="8"/>
  <c r="AN23" i="10"/>
  <c r="AN25" i="10" s="1"/>
  <c r="AL14" i="10"/>
  <c r="E8" i="11" s="1"/>
  <c r="AN28" i="8"/>
  <c r="AN2" i="10" s="1"/>
  <c r="AN21" i="8"/>
  <c r="AN9" i="9" s="1"/>
  <c r="AN10" i="9" s="1"/>
  <c r="AN13" i="9" s="1"/>
  <c r="AN32" i="10" s="1"/>
  <c r="AM18" i="10"/>
  <c r="AP16" i="8"/>
  <c r="AO17" i="8"/>
  <c r="AO19" i="8" s="1"/>
  <c r="AO24" i="8" s="1"/>
  <c r="AM6" i="10"/>
  <c r="AM14" i="10" s="1"/>
  <c r="AL32" i="10" l="1"/>
  <c r="E16" i="9"/>
  <c r="AP20" i="8"/>
  <c r="AO23" i="10"/>
  <c r="AO25" i="10" s="1"/>
  <c r="AM31" i="10"/>
  <c r="AN31" i="10" s="1"/>
  <c r="E2" i="11"/>
  <c r="E4" i="11"/>
  <c r="AO28" i="8"/>
  <c r="AO2" i="10" s="1"/>
  <c r="AQ16" i="8"/>
  <c r="AP17" i="8"/>
  <c r="AP19" i="8" s="1"/>
  <c r="AP24" i="8" s="1"/>
  <c r="AO21" i="8"/>
  <c r="AM21" i="10"/>
  <c r="AM27" i="10" s="1"/>
  <c r="AN18" i="10"/>
  <c r="AN6" i="10"/>
  <c r="AN14" i="10" s="1"/>
  <c r="E20" i="9" l="1"/>
  <c r="AP26" i="8" s="1"/>
  <c r="AP28" i="8" s="1"/>
  <c r="AP2" i="10" s="1"/>
  <c r="E18" i="9"/>
  <c r="AQ20" i="8"/>
  <c r="AP23" i="10"/>
  <c r="AP25" i="10" s="1"/>
  <c r="AP27" i="10" s="1"/>
  <c r="AL34" i="10"/>
  <c r="AL36" i="10" s="1"/>
  <c r="D18" i="11"/>
  <c r="AP21" i="8"/>
  <c r="AP9" i="9" s="1"/>
  <c r="AP10" i="9" s="1"/>
  <c r="AP13" i="9" s="1"/>
  <c r="AP32" i="10" s="1"/>
  <c r="AO9" i="9"/>
  <c r="AO10" i="9" s="1"/>
  <c r="AO13" i="9" s="1"/>
  <c r="AO32" i="10" s="1"/>
  <c r="AN21" i="10"/>
  <c r="AN27" i="10" s="1"/>
  <c r="AO18" i="10"/>
  <c r="AO21" i="10" s="1"/>
  <c r="AO27" i="10" s="1"/>
  <c r="AM34" i="10"/>
  <c r="AM38" i="10" s="1"/>
  <c r="AR16" i="8"/>
  <c r="AQ17" i="8"/>
  <c r="AQ19" i="8" s="1"/>
  <c r="AQ24" i="8" s="1"/>
  <c r="AO6" i="10"/>
  <c r="AO14" i="10" s="1"/>
  <c r="E21" i="9" l="1"/>
  <c r="E17" i="9"/>
  <c r="AZ30" i="10" s="1"/>
  <c r="E22" i="9"/>
  <c r="AR20" i="8"/>
  <c r="AQ23" i="10"/>
  <c r="AQ25" i="10" s="1"/>
  <c r="AQ27" i="10" s="1"/>
  <c r="AL38" i="10"/>
  <c r="AU31" i="10"/>
  <c r="E10" i="11"/>
  <c r="AQ28" i="8"/>
  <c r="AQ2" i="10" s="1"/>
  <c r="AQ21" i="8"/>
  <c r="AQ9" i="9" s="1"/>
  <c r="AQ10" i="9" s="1"/>
  <c r="AQ13" i="9" s="1"/>
  <c r="AQ32" i="10" s="1"/>
  <c r="AO31" i="10"/>
  <c r="AO34" i="10" s="1"/>
  <c r="AO38" i="10" s="1"/>
  <c r="AN34" i="10"/>
  <c r="AN38" i="10" s="1"/>
  <c r="AS16" i="8"/>
  <c r="AR17" i="8"/>
  <c r="AR19" i="8" s="1"/>
  <c r="AR24" i="8" s="1"/>
  <c r="AM36" i="10"/>
  <c r="AP6" i="10"/>
  <c r="AP14" i="10" s="1"/>
  <c r="AU30" i="10" l="1"/>
  <c r="AT30" i="10"/>
  <c r="BA30" i="10"/>
  <c r="AW30" i="10"/>
  <c r="AP30" i="10"/>
  <c r="AV30" i="10"/>
  <c r="AX30" i="10"/>
  <c r="AS30" i="10"/>
  <c r="AQ30" i="10"/>
  <c r="AY30" i="10"/>
  <c r="AR30" i="10"/>
  <c r="AR21" i="8"/>
  <c r="AR9" i="9" s="1"/>
  <c r="AR10" i="9" s="1"/>
  <c r="AR13" i="9" s="1"/>
  <c r="AR32" i="10" s="1"/>
  <c r="AS20" i="8"/>
  <c r="AR23" i="10"/>
  <c r="AR25" i="10" s="1"/>
  <c r="AR27" i="10" s="1"/>
  <c r="AX31" i="10"/>
  <c r="AT31" i="10"/>
  <c r="AW31" i="10"/>
  <c r="AP31" i="10"/>
  <c r="AS31" i="10"/>
  <c r="AR31" i="10"/>
  <c r="AV31" i="10"/>
  <c r="AQ31" i="10"/>
  <c r="AR28" i="8"/>
  <c r="AR2" i="10" s="1"/>
  <c r="AO36" i="10"/>
  <c r="AN36" i="10"/>
  <c r="AT16" i="8"/>
  <c r="AS17" i="8"/>
  <c r="AS19" i="8" s="1"/>
  <c r="AS24" i="8" s="1"/>
  <c r="AQ6" i="10"/>
  <c r="AQ14" i="10" s="1"/>
  <c r="AQ34" i="10" l="1"/>
  <c r="AQ36" i="10" s="1"/>
  <c r="AR34" i="10"/>
  <c r="AR36" i="10" s="1"/>
  <c r="AP34" i="10"/>
  <c r="AP36" i="10" s="1"/>
  <c r="AT20" i="8"/>
  <c r="AS23" i="10"/>
  <c r="AS25" i="10" s="1"/>
  <c r="AS27" i="10" s="1"/>
  <c r="AS28" i="8"/>
  <c r="AS2" i="10" s="1"/>
  <c r="AS21" i="8"/>
  <c r="AS9" i="9" s="1"/>
  <c r="AS10" i="9" s="1"/>
  <c r="AS13" i="9" s="1"/>
  <c r="AS32" i="10" s="1"/>
  <c r="AS34" i="10" s="1"/>
  <c r="AS36" i="10" s="1"/>
  <c r="AU16" i="8"/>
  <c r="AT17" i="8"/>
  <c r="AT19" i="8" s="1"/>
  <c r="AT24" i="8" s="1"/>
  <c r="AR6" i="10"/>
  <c r="AR14" i="10" s="1"/>
  <c r="AR38" i="10" s="1"/>
  <c r="AT28" i="8" l="1"/>
  <c r="AT2" i="10" s="1"/>
  <c r="AQ38" i="10"/>
  <c r="AP38" i="10"/>
  <c r="AU20" i="8"/>
  <c r="AT23" i="10"/>
  <c r="AT25" i="10" s="1"/>
  <c r="AT27" i="10" s="1"/>
  <c r="AU17" i="8"/>
  <c r="AU19" i="8" s="1"/>
  <c r="AU24" i="8" s="1"/>
  <c r="AV16" i="8"/>
  <c r="AT21" i="8"/>
  <c r="AS6" i="10"/>
  <c r="AS14" i="10" s="1"/>
  <c r="AS38" i="10" s="1"/>
  <c r="AU28" i="8" l="1"/>
  <c r="AU2" i="10" s="1"/>
  <c r="AV20" i="8"/>
  <c r="AU23" i="10"/>
  <c r="AU25" i="10" s="1"/>
  <c r="AU27" i="10" s="1"/>
  <c r="AU21" i="8"/>
  <c r="AU9" i="9" s="1"/>
  <c r="AU10" i="9" s="1"/>
  <c r="AU13" i="9" s="1"/>
  <c r="AU32" i="10" s="1"/>
  <c r="AU34" i="10" s="1"/>
  <c r="AT9" i="9"/>
  <c r="AT10" i="9" s="1"/>
  <c r="AT13" i="9" s="1"/>
  <c r="AT32" i="10" s="1"/>
  <c r="AT34" i="10" s="1"/>
  <c r="AT36" i="10" s="1"/>
  <c r="AW16" i="8"/>
  <c r="AV17" i="8"/>
  <c r="AV19" i="8" s="1"/>
  <c r="AV24" i="8" s="1"/>
  <c r="AV28" i="8" s="1"/>
  <c r="AV2" i="10" s="1"/>
  <c r="AT6" i="10"/>
  <c r="AT14" i="10" s="1"/>
  <c r="AU36" i="10" l="1"/>
  <c r="AW20" i="8"/>
  <c r="AV23" i="10"/>
  <c r="AV25" i="10" s="1"/>
  <c r="AV27" i="10" s="1"/>
  <c r="AT38" i="10"/>
  <c r="AV21" i="8"/>
  <c r="AV9" i="9" s="1"/>
  <c r="AV10" i="9" s="1"/>
  <c r="AV13" i="9" s="1"/>
  <c r="AV32" i="10" s="1"/>
  <c r="AV34" i="10" s="1"/>
  <c r="AV36" i="10" s="1"/>
  <c r="AW17" i="8"/>
  <c r="AW19" i="8" s="1"/>
  <c r="AW24" i="8" s="1"/>
  <c r="AW28" i="8" s="1"/>
  <c r="AW2" i="10" s="1"/>
  <c r="AX16" i="8"/>
  <c r="AU6" i="10"/>
  <c r="AU14" i="10" s="1"/>
  <c r="AU38" i="10" s="1"/>
  <c r="AX20" i="8" l="1"/>
  <c r="AW23" i="10"/>
  <c r="AW25" i="10" s="1"/>
  <c r="AW27" i="10" s="1"/>
  <c r="AX17" i="8"/>
  <c r="AX19" i="8" s="1"/>
  <c r="AX24" i="8" s="1"/>
  <c r="AX28" i="8" s="1"/>
  <c r="AX2" i="10" s="1"/>
  <c r="AY16" i="8"/>
  <c r="AW21" i="8"/>
  <c r="AV6" i="10"/>
  <c r="AV14" i="10" s="1"/>
  <c r="AV38" i="10" s="1"/>
  <c r="AY20" i="8" l="1"/>
  <c r="AX23" i="10"/>
  <c r="AX25" i="10" s="1"/>
  <c r="AX21" i="8"/>
  <c r="AW9" i="9"/>
  <c r="AW10" i="9" s="1"/>
  <c r="AW13" i="9" s="1"/>
  <c r="AW32" i="10" s="1"/>
  <c r="AW34" i="10" s="1"/>
  <c r="AW36" i="10" s="1"/>
  <c r="AY17" i="8"/>
  <c r="AZ16" i="8"/>
  <c r="AW6" i="10"/>
  <c r="AW14" i="10" s="1"/>
  <c r="AX9" i="9" l="1"/>
  <c r="AX10" i="9" s="1"/>
  <c r="AX11" i="9" s="1"/>
  <c r="E17" i="13"/>
  <c r="AZ20" i="8"/>
  <c r="AY23" i="10"/>
  <c r="AY25" i="10" s="1"/>
  <c r="AW38" i="10"/>
  <c r="AY21" i="8"/>
  <c r="AY9" i="9" s="1"/>
  <c r="AY10" i="9" s="1"/>
  <c r="AY13" i="9" s="1"/>
  <c r="AY32" i="10" s="1"/>
  <c r="AY19" i="8"/>
  <c r="AY24" i="8" s="1"/>
  <c r="AY28" i="8" s="1"/>
  <c r="AY2" i="10" s="1"/>
  <c r="BA16" i="8"/>
  <c r="AZ17" i="8"/>
  <c r="AZ19" i="8" s="1"/>
  <c r="AZ24" i="8" s="1"/>
  <c r="AX6" i="10"/>
  <c r="AX18" i="10" l="1"/>
  <c r="AX21" i="10" s="1"/>
  <c r="AX27" i="10" s="1"/>
  <c r="E18" i="13"/>
  <c r="E19" i="13" s="1"/>
  <c r="BA20" i="8"/>
  <c r="AZ23" i="10"/>
  <c r="AZ25" i="10" s="1"/>
  <c r="AX14" i="10"/>
  <c r="F8" i="11" s="1"/>
  <c r="AX13" i="9"/>
  <c r="F16" i="9" s="1"/>
  <c r="BA17" i="8"/>
  <c r="BA19" i="8" s="1"/>
  <c r="BA24" i="8" s="1"/>
  <c r="BB16" i="8"/>
  <c r="AZ28" i="8"/>
  <c r="AZ2" i="10" s="1"/>
  <c r="AZ21" i="8"/>
  <c r="AY6" i="10"/>
  <c r="AY14" i="10" s="1"/>
  <c r="AY18" i="10" l="1"/>
  <c r="AZ18" i="10" s="1"/>
  <c r="BB20" i="8"/>
  <c r="BA23" i="10"/>
  <c r="BA25" i="10" s="1"/>
  <c r="AX32" i="10"/>
  <c r="AX34" i="10" s="1"/>
  <c r="F4" i="11"/>
  <c r="F2" i="11"/>
  <c r="BA21" i="8"/>
  <c r="BA9" i="9" s="1"/>
  <c r="BA10" i="9" s="1"/>
  <c r="BA13" i="9" s="1"/>
  <c r="BA32" i="10" s="1"/>
  <c r="AZ9" i="9"/>
  <c r="AZ10" i="9" s="1"/>
  <c r="AZ13" i="9" s="1"/>
  <c r="AZ32" i="10" s="1"/>
  <c r="BC16" i="8"/>
  <c r="BB17" i="8"/>
  <c r="BB19" i="8" s="1"/>
  <c r="BB24" i="8" s="1"/>
  <c r="AY21" i="10"/>
  <c r="AY27" i="10" s="1"/>
  <c r="BA28" i="8"/>
  <c r="BA2" i="10" s="1"/>
  <c r="F20" i="9"/>
  <c r="BB26" i="8" s="1"/>
  <c r="AZ6" i="10"/>
  <c r="AZ14" i="10" s="1"/>
  <c r="BC20" i="8" l="1"/>
  <c r="BB23" i="10"/>
  <c r="BB25" i="10" s="1"/>
  <c r="BB27" i="10" s="1"/>
  <c r="AY31" i="10"/>
  <c r="AY34" i="10" s="1"/>
  <c r="AY38" i="10" s="1"/>
  <c r="E18" i="11"/>
  <c r="F18" i="9"/>
  <c r="F17" i="9" s="1"/>
  <c r="AX38" i="10"/>
  <c r="F10" i="11"/>
  <c r="AX36" i="10"/>
  <c r="BB21" i="8"/>
  <c r="BB9" i="9" s="1"/>
  <c r="BB10" i="9" s="1"/>
  <c r="BB13" i="9" s="1"/>
  <c r="BB32" i="10" s="1"/>
  <c r="BB28" i="8"/>
  <c r="BB2" i="10" s="1"/>
  <c r="BC17" i="8"/>
  <c r="BC19" i="8" s="1"/>
  <c r="BC24" i="8" s="1"/>
  <c r="BD16" i="8"/>
  <c r="AZ31" i="10"/>
  <c r="BA18" i="10"/>
  <c r="BA21" i="10" s="1"/>
  <c r="BA27" i="10" s="1"/>
  <c r="AZ21" i="10"/>
  <c r="AZ27" i="10" s="1"/>
  <c r="BA6" i="10"/>
  <c r="BA14" i="10" s="1"/>
  <c r="BD20" i="8" l="1"/>
  <c r="BC23" i="10"/>
  <c r="BC25" i="10" s="1"/>
  <c r="BC27" i="10" s="1"/>
  <c r="BC30" i="10"/>
  <c r="BD30" i="10"/>
  <c r="BJ30" i="10"/>
  <c r="F21" i="9"/>
  <c r="F22" i="9" s="1"/>
  <c r="BI30" i="10"/>
  <c r="BB30" i="10"/>
  <c r="BF30" i="10"/>
  <c r="BE30" i="10"/>
  <c r="BG30" i="10"/>
  <c r="BH30" i="10"/>
  <c r="BC28" i="8"/>
  <c r="BC2" i="10" s="1"/>
  <c r="AY36" i="10"/>
  <c r="BC21" i="8"/>
  <c r="BC9" i="9" s="1"/>
  <c r="BC10" i="9" s="1"/>
  <c r="BC13" i="9" s="1"/>
  <c r="BC32" i="10" s="1"/>
  <c r="BA31" i="10"/>
  <c r="BA34" i="10" s="1"/>
  <c r="BA38" i="10" s="1"/>
  <c r="AZ34" i="10"/>
  <c r="AZ38" i="10" s="1"/>
  <c r="BD17" i="8"/>
  <c r="BD19" i="8" s="1"/>
  <c r="BD24" i="8" s="1"/>
  <c r="BE16" i="8"/>
  <c r="BB6" i="10"/>
  <c r="BB14" i="10" s="1"/>
  <c r="BE20" i="8" l="1"/>
  <c r="BD23" i="10"/>
  <c r="BD25" i="10" s="1"/>
  <c r="BD27" i="10" s="1"/>
  <c r="BF31" i="10"/>
  <c r="BH31" i="10"/>
  <c r="BI31" i="10"/>
  <c r="BC31" i="10"/>
  <c r="BC34" i="10" s="1"/>
  <c r="BC36" i="10" s="1"/>
  <c r="BD31" i="10"/>
  <c r="BJ31" i="10"/>
  <c r="BB31" i="10"/>
  <c r="BB34" i="10" s="1"/>
  <c r="BE31" i="10"/>
  <c r="BG31" i="10"/>
  <c r="BA36" i="10"/>
  <c r="BD28" i="8"/>
  <c r="BD2" i="10" s="1"/>
  <c r="AZ36" i="10"/>
  <c r="BD21" i="8"/>
  <c r="BD9" i="9" s="1"/>
  <c r="BD10" i="9" s="1"/>
  <c r="BD13" i="9" s="1"/>
  <c r="BD32" i="10" s="1"/>
  <c r="BF16" i="8"/>
  <c r="BE17" i="8"/>
  <c r="BE19" i="8" s="1"/>
  <c r="BE24" i="8" s="1"/>
  <c r="BC6" i="10"/>
  <c r="BC14" i="10" s="1"/>
  <c r="BF20" i="8" l="1"/>
  <c r="BE23" i="10"/>
  <c r="BE25" i="10" s="1"/>
  <c r="BE27" i="10" s="1"/>
  <c r="BB36" i="10"/>
  <c r="BB38" i="10"/>
  <c r="BC38" i="10"/>
  <c r="BE28" i="8"/>
  <c r="BE2" i="10" s="1"/>
  <c r="BG16" i="8"/>
  <c r="BF17" i="8"/>
  <c r="BF19" i="8" s="1"/>
  <c r="BF24" i="8" s="1"/>
  <c r="BE21" i="8"/>
  <c r="BD6" i="10"/>
  <c r="BD14" i="10" s="1"/>
  <c r="BD34" i="10"/>
  <c r="BD36" i="10" s="1"/>
  <c r="BG20" i="8" l="1"/>
  <c r="BF23" i="10"/>
  <c r="BF25" i="10" s="1"/>
  <c r="BF27" i="10" s="1"/>
  <c r="BF28" i="8"/>
  <c r="BF2" i="10" s="1"/>
  <c r="BF21" i="8"/>
  <c r="BF9" i="9" s="1"/>
  <c r="BF10" i="9" s="1"/>
  <c r="BF13" i="9" s="1"/>
  <c r="BF32" i="10" s="1"/>
  <c r="BE9" i="9"/>
  <c r="BE10" i="9" s="1"/>
  <c r="BE13" i="9" s="1"/>
  <c r="BE32" i="10" s="1"/>
  <c r="BE34" i="10" s="1"/>
  <c r="BE36" i="10" s="1"/>
  <c r="BD38" i="10"/>
  <c r="BG17" i="8"/>
  <c r="BG19" i="8" s="1"/>
  <c r="BG24" i="8" s="1"/>
  <c r="BH16" i="8"/>
  <c r="BE6" i="10"/>
  <c r="BE14" i="10" s="1"/>
  <c r="BH20" i="8" l="1"/>
  <c r="BG23" i="10"/>
  <c r="BG25" i="10" s="1"/>
  <c r="BG27" i="10" s="1"/>
  <c r="BG28" i="8"/>
  <c r="BG2" i="10" s="1"/>
  <c r="BE38" i="10"/>
  <c r="BI16" i="8"/>
  <c r="BH17" i="8"/>
  <c r="BH19" i="8" s="1"/>
  <c r="BH24" i="8" s="1"/>
  <c r="BF34" i="10"/>
  <c r="BF36" i="10" s="1"/>
  <c r="BG21" i="8"/>
  <c r="BG9" i="9" s="1"/>
  <c r="BG10" i="9" s="1"/>
  <c r="BG13" i="9" s="1"/>
  <c r="BG32" i="10" s="1"/>
  <c r="BF6" i="10"/>
  <c r="BF14" i="10" s="1"/>
  <c r="BI20" i="8" l="1"/>
  <c r="BH23" i="10"/>
  <c r="BH25" i="10" s="1"/>
  <c r="BH27" i="10" s="1"/>
  <c r="BH28" i="8"/>
  <c r="BH2" i="10" s="1"/>
  <c r="BJ16" i="8"/>
  <c r="BJ17" i="8" s="1"/>
  <c r="BJ19" i="8" s="1"/>
  <c r="BJ24" i="8" s="1"/>
  <c r="BI17" i="8"/>
  <c r="BI19" i="8" s="1"/>
  <c r="BI24" i="8" s="1"/>
  <c r="BF38" i="10"/>
  <c r="BH21" i="8"/>
  <c r="BH9" i="9" s="1"/>
  <c r="BH10" i="9" s="1"/>
  <c r="BH13" i="9" s="1"/>
  <c r="BH32" i="10" s="1"/>
  <c r="BG34" i="10"/>
  <c r="BG36" i="10" s="1"/>
  <c r="BG6" i="10"/>
  <c r="BG14" i="10" s="1"/>
  <c r="BJ20" i="8" l="1"/>
  <c r="BJ23" i="10" s="1"/>
  <c r="BJ25" i="10" s="1"/>
  <c r="BI23" i="10"/>
  <c r="BI25" i="10" s="1"/>
  <c r="BI27" i="10" s="1"/>
  <c r="BI28" i="8"/>
  <c r="BJ28" i="8" s="1"/>
  <c r="BG38" i="10"/>
  <c r="BI21" i="8"/>
  <c r="BH6" i="10"/>
  <c r="BH14" i="10" s="1"/>
  <c r="BJ2" i="10" l="1"/>
  <c r="B29" i="8"/>
  <c r="B30" i="8"/>
  <c r="BI2" i="10"/>
  <c r="BI6" i="10" s="1"/>
  <c r="BI14" i="10" s="1"/>
  <c r="BJ21" i="8"/>
  <c r="BI9" i="9"/>
  <c r="BI10" i="9" s="1"/>
  <c r="BI13" i="9" s="1"/>
  <c r="BI32" i="10" s="1"/>
  <c r="BH34" i="10"/>
  <c r="BH36" i="10" s="1"/>
  <c r="BJ9" i="9" l="1"/>
  <c r="BJ10" i="9" s="1"/>
  <c r="F17" i="13"/>
  <c r="BJ11" i="9"/>
  <c r="BH38" i="10"/>
  <c r="BJ6" i="10"/>
  <c r="BJ18" i="10" l="1"/>
  <c r="BJ21" i="10" s="1"/>
  <c r="BJ27" i="10" s="1"/>
  <c r="F18" i="13"/>
  <c r="F19" i="13" s="1"/>
  <c r="BJ13" i="9"/>
  <c r="BJ14" i="10"/>
  <c r="BI34" i="10"/>
  <c r="G8" i="11" l="1"/>
  <c r="BI36" i="10"/>
  <c r="BI38" i="10"/>
  <c r="G16" i="9" l="1"/>
  <c r="G20" i="9" l="1"/>
  <c r="G18" i="9"/>
  <c r="B14" i="11"/>
  <c r="G17" i="9"/>
  <c r="BJ32" i="10"/>
  <c r="G2" i="11"/>
  <c r="G4" i="11"/>
  <c r="G21" i="9" l="1"/>
  <c r="G22" i="9" s="1"/>
  <c r="F18" i="11"/>
  <c r="B12" i="11"/>
  <c r="BJ34" i="10" l="1"/>
  <c r="BJ36" i="10" s="1"/>
  <c r="G10" i="11" l="1"/>
  <c r="BJ38" i="10"/>
</calcChain>
</file>

<file path=xl/comments1.xml><?xml version="1.0" encoding="utf-8"?>
<comments xmlns="http://schemas.openxmlformats.org/spreadsheetml/2006/main">
  <authors>
    <author>MARIA FERNANDA</author>
  </authors>
  <commentList>
    <comment ref="C15" authorId="0" shapeId="0">
      <text>
        <r>
          <rPr>
            <sz val="11"/>
            <color indexed="81"/>
            <rFont val="Tahoma"/>
            <family val="2"/>
          </rPr>
          <t>Médico $30.000 incluìdo transporte
Costos de Cia $25.000
Utilidad $5.000</t>
        </r>
      </text>
    </comment>
  </commentList>
</comments>
</file>

<file path=xl/sharedStrings.xml><?xml version="1.0" encoding="utf-8"?>
<sst xmlns="http://schemas.openxmlformats.org/spreadsheetml/2006/main" count="469" uniqueCount="279">
  <si>
    <t>AÑO</t>
  </si>
  <si>
    <t>MES INICIAL</t>
  </si>
  <si>
    <t>Inflación Colombia</t>
  </si>
  <si>
    <t>Inflación USA</t>
  </si>
  <si>
    <t>Indice de paridad de precios USD - COP</t>
  </si>
  <si>
    <t>Dólar medio anual</t>
  </si>
  <si>
    <t>IPC</t>
  </si>
  <si>
    <t>Crecimiento SMLV Proyectado</t>
  </si>
  <si>
    <t xml:space="preserve">Total IPC + Puntos </t>
  </si>
  <si>
    <t>PIB</t>
  </si>
  <si>
    <t>Cuota del mercado</t>
  </si>
  <si>
    <t>Tamaño del mercado (unidades)</t>
  </si>
  <si>
    <t>Unidades proyectadas año</t>
  </si>
  <si>
    <t>Precio</t>
  </si>
  <si>
    <t>Politica de ventas</t>
  </si>
  <si>
    <t>Contado</t>
  </si>
  <si>
    <t>SMLV</t>
  </si>
  <si>
    <t>Aux Transporte</t>
  </si>
  <si>
    <t>FSP - Fondo de solidaridad pencional</t>
  </si>
  <si>
    <t>Valor</t>
  </si>
  <si>
    <t>https://es.statista.com/estadisticas/598528/proyeccion-inflacion-en-ee-uu-2008-2020/</t>
  </si>
  <si>
    <t>Link</t>
  </si>
  <si>
    <t>https://dolar.wilkinsonpc.com.co/dolar-historico/dolar-historico-2019.html</t>
  </si>
  <si>
    <t>Consultado el dia 14/05</t>
  </si>
  <si>
    <t>http://www.banrep.gov.co/es/indice-precios-consumidor-ipc</t>
  </si>
  <si>
    <t>http://www.minhacienda.gov.co/HomeMinhacienda/ShowProperty?nodeId=%2FOCS%2FP_MHCP_WCC-073995%2F%2FidcPrimaryFile&amp;revision=latestreleased</t>
  </si>
  <si>
    <t>PIB Proyeccion</t>
  </si>
  <si>
    <t>https://www.dane.gov.co/index.php/indicadores-economicos</t>
  </si>
  <si>
    <t>Hoja 12</t>
  </si>
  <si>
    <t>https://www.portafolio.co/economia/inflacion-en-colombia-en-abril-de-2019-529218</t>
  </si>
  <si>
    <t>Hoja 06</t>
  </si>
  <si>
    <t>http://www.banrep.gov.co/es/salarios</t>
  </si>
  <si>
    <t>Archivo de excel sede historica</t>
  </si>
  <si>
    <t>https://consultorsalud.com/salario-minimo-2019-y-auxilio-de-transporte-decretos-2451-y-2452-de-2018/</t>
  </si>
  <si>
    <t>Crecimiento del sector</t>
  </si>
  <si>
    <t>Nomina Administrativa</t>
  </si>
  <si>
    <t>Salario</t>
  </si>
  <si>
    <t>Auxilio de Transporte</t>
  </si>
  <si>
    <t>Nro.</t>
  </si>
  <si>
    <t>Nomina Operativa</t>
  </si>
  <si>
    <t>Costos Fijos</t>
  </si>
  <si>
    <t>Arriendo</t>
  </si>
  <si>
    <t>Energia</t>
  </si>
  <si>
    <t>Agua</t>
  </si>
  <si>
    <t xml:space="preserve">Telefono fijo </t>
  </si>
  <si>
    <t>Internet</t>
  </si>
  <si>
    <t xml:space="preserve">Articulos de aseo </t>
  </si>
  <si>
    <t>Gastos Fijos</t>
  </si>
  <si>
    <t>Asesor contable</t>
  </si>
  <si>
    <t>Año/mes</t>
  </si>
  <si>
    <t>C. Ventas Mes</t>
  </si>
  <si>
    <t>Ventas Anuales</t>
  </si>
  <si>
    <t>Ventas Mes</t>
  </si>
  <si>
    <t>Precio Unidad vendida</t>
  </si>
  <si>
    <t>Ventas Mes $</t>
  </si>
  <si>
    <t>Ventas ER</t>
  </si>
  <si>
    <t>Control</t>
  </si>
  <si>
    <t>Ingresos FC</t>
  </si>
  <si>
    <t>Cuentas Por Cobrar (CXC) Clientes BG</t>
  </si>
  <si>
    <t>Total de Costos Fijos FC</t>
  </si>
  <si>
    <t>Total de Costos Fijos ER</t>
  </si>
  <si>
    <t>Total de Gastoss Fijos FC</t>
  </si>
  <si>
    <t>Total de Gastos Fijos ER</t>
  </si>
  <si>
    <t>Salud</t>
  </si>
  <si>
    <t>Todos los Meses</t>
  </si>
  <si>
    <t>Pensión</t>
  </si>
  <si>
    <t>Prima</t>
  </si>
  <si>
    <t>Junio - Diciembre</t>
  </si>
  <si>
    <t>ARL</t>
  </si>
  <si>
    <t>Cesantias</t>
  </si>
  <si>
    <t>Febrero</t>
  </si>
  <si>
    <t>Intereses Cesantias</t>
  </si>
  <si>
    <t>Enero</t>
  </si>
  <si>
    <t>Vacaciones</t>
  </si>
  <si>
    <t>Nomina Administrativa (Fijo)</t>
  </si>
  <si>
    <t>Salarios</t>
  </si>
  <si>
    <t>Auxilio De Transporte</t>
  </si>
  <si>
    <t>FSP</t>
  </si>
  <si>
    <t>Prima BG</t>
  </si>
  <si>
    <t>Cesantias BG</t>
  </si>
  <si>
    <t>Cesantias Acumuladas</t>
  </si>
  <si>
    <t>Interese Cesantias BG</t>
  </si>
  <si>
    <t>Vacaciones BG</t>
  </si>
  <si>
    <t xml:space="preserve">Estado de Resultados Mes </t>
  </si>
  <si>
    <t>Estado de Resultados Acumulado</t>
  </si>
  <si>
    <t>Obligaciones Laborales  BG</t>
  </si>
  <si>
    <t>Flujo de Caja Gerente</t>
  </si>
  <si>
    <t>Total estado de resultado (Gasto)</t>
  </si>
  <si>
    <t>Total Obligaciones laborales BG</t>
  </si>
  <si>
    <t>Total Flujo de Caja (Gasto)</t>
  </si>
  <si>
    <t>Nomina Operativa (Fijo)</t>
  </si>
  <si>
    <t>Total estado de resultado (Costo)</t>
  </si>
  <si>
    <t>Total Obligaciones llaboraales BG</t>
  </si>
  <si>
    <t>Total Flujo de caja (Costo)</t>
  </si>
  <si>
    <t>Stock de Seguridad</t>
  </si>
  <si>
    <t>Ventas Unidades</t>
  </si>
  <si>
    <t>Stock Seguridad</t>
  </si>
  <si>
    <t>Producción Ventas Mes</t>
  </si>
  <si>
    <t>Costo Variable Unitario</t>
  </si>
  <si>
    <t>BG Inventario (Stock Seguridad)</t>
  </si>
  <si>
    <t>Costos Mes</t>
  </si>
  <si>
    <t>ER Costo Real Acumulado</t>
  </si>
  <si>
    <t>FCL Egresos Compras (Costo de Variable)</t>
  </si>
  <si>
    <t>Total Activo Fijo</t>
  </si>
  <si>
    <t xml:space="preserve">Valor Inversion Inicial </t>
  </si>
  <si>
    <t>Capex</t>
  </si>
  <si>
    <t>Opex</t>
  </si>
  <si>
    <t>Tasa Impositiva de Renta</t>
  </si>
  <si>
    <t>Tasa Cree</t>
  </si>
  <si>
    <t>und</t>
  </si>
  <si>
    <t>conservante</t>
  </si>
  <si>
    <t>saborizante</t>
  </si>
  <si>
    <t>colorante</t>
  </si>
  <si>
    <t>azucar</t>
  </si>
  <si>
    <t>ml</t>
  </si>
  <si>
    <t>gr</t>
  </si>
  <si>
    <t>kg</t>
  </si>
  <si>
    <t>Unidades Mensuales</t>
  </si>
  <si>
    <t>INFLACION BASICA USA</t>
  </si>
  <si>
    <t xml:space="preserve">INFLACION BASICA COLOMBIA </t>
  </si>
  <si>
    <t>KD</t>
  </si>
  <si>
    <t xml:space="preserve">COSTO DE LA DEUDA ANTES DE IMPUESTOS </t>
  </si>
  <si>
    <t xml:space="preserve">Tasa Impositiva </t>
  </si>
  <si>
    <t>Costo de los acreedores</t>
  </si>
  <si>
    <t xml:space="preserve">COSTO DE LA DEUDA DESPUES DE IMPUESTOS </t>
  </si>
  <si>
    <t>KS</t>
  </si>
  <si>
    <t>Rentabilidad esperada</t>
  </si>
  <si>
    <t>A. TASA LIBRE DE RIESGO MERCADO EMERGENTE</t>
  </si>
  <si>
    <t xml:space="preserve">EMBI Colombia </t>
  </si>
  <si>
    <t>Dferencia de inflaciones basicas</t>
  </si>
  <si>
    <t>B. PRIMA DE RIESGO</t>
  </si>
  <si>
    <t>Patrimonio</t>
  </si>
  <si>
    <t>Deuda</t>
  </si>
  <si>
    <t>Relacion D/P</t>
  </si>
  <si>
    <t>BETA DESALAMACADOD EL SECTOR</t>
  </si>
  <si>
    <t>BETA APALANCADA COMPAÑÍA</t>
  </si>
  <si>
    <t xml:space="preserve">RENTABILIDAD DEL MERCADO </t>
  </si>
  <si>
    <t xml:space="preserve">COSTO PROMEDIO PONDERADO DE CAPITAL-WACC </t>
  </si>
  <si>
    <t>FUENTE</t>
  </si>
  <si>
    <t>PARTICIPACIÓN</t>
  </si>
  <si>
    <t>COSTO</t>
  </si>
  <si>
    <t>DEUDA</t>
  </si>
  <si>
    <t>CAPITAL SOCIAL</t>
  </si>
  <si>
    <t>WACC</t>
  </si>
  <si>
    <t>Ingresos Operacionales</t>
  </si>
  <si>
    <t>Gastos Variables</t>
  </si>
  <si>
    <t>Inversión Capex</t>
  </si>
  <si>
    <t>Inversión Opex</t>
  </si>
  <si>
    <t xml:space="preserve">FC Antes de Impuestos </t>
  </si>
  <si>
    <t>Impuestos + Cree</t>
  </si>
  <si>
    <t>FC Despues de Impuestos</t>
  </si>
  <si>
    <t>Flujo de caja de la Financiación (Plan de Amortización)</t>
  </si>
  <si>
    <t xml:space="preserve">Plazo </t>
  </si>
  <si>
    <t>Tasa Periodica MV</t>
  </si>
  <si>
    <t>Valor Inicial</t>
  </si>
  <si>
    <t xml:space="preserve">Pago de Intereses </t>
  </si>
  <si>
    <t>Amortización a Capital</t>
  </si>
  <si>
    <t>Valor de la cuota</t>
  </si>
  <si>
    <t>Saldo Final</t>
  </si>
  <si>
    <t>Pago de Intereses ER</t>
  </si>
  <si>
    <t>FC Financiación</t>
  </si>
  <si>
    <t>FC Accionistas</t>
  </si>
  <si>
    <t>Valor Aportes Y Pago de dividendos</t>
  </si>
  <si>
    <t>Flujo de Caja Acumulado (No puede dar negativa)</t>
  </si>
  <si>
    <t>MIN</t>
  </si>
  <si>
    <t>MAX</t>
  </si>
  <si>
    <t xml:space="preserve">Costos </t>
  </si>
  <si>
    <t>Utilidad Bruta</t>
  </si>
  <si>
    <t>Gastos</t>
  </si>
  <si>
    <t>Depreciacion</t>
  </si>
  <si>
    <t>Utilidad Operacional</t>
  </si>
  <si>
    <t>Otros Ingresos</t>
  </si>
  <si>
    <t>Otros Egresos</t>
  </si>
  <si>
    <t>Utilidad Antes de Impuestos</t>
  </si>
  <si>
    <t>Impuestos</t>
  </si>
  <si>
    <t>Cree</t>
  </si>
  <si>
    <t>Utilidad Despues de Impuestos</t>
  </si>
  <si>
    <t>Año</t>
  </si>
  <si>
    <t>Utilidades Ejercicio</t>
  </si>
  <si>
    <t>Reservas Acumuladas BG</t>
  </si>
  <si>
    <t>Reservas 10%</t>
  </si>
  <si>
    <t>Politica de pago de Dividendos</t>
  </si>
  <si>
    <t>Pago de Dividendos FC</t>
  </si>
  <si>
    <t>Utilidades Retenidas Periodo</t>
  </si>
  <si>
    <t>Utilidades Retenidas Acumuladas</t>
  </si>
  <si>
    <t>CAJA</t>
  </si>
  <si>
    <t>CUENTAS POR COBRAR</t>
  </si>
  <si>
    <t>INVENTARIOS</t>
  </si>
  <si>
    <t>ACTIVO CORRIENTE</t>
  </si>
  <si>
    <t>ACTIVO FIJO</t>
  </si>
  <si>
    <t>ACTIVO FIJO  TOTAL</t>
  </si>
  <si>
    <t>ACTIVO NO CORRIENTE</t>
  </si>
  <si>
    <t>ACTIVO TOTAL</t>
  </si>
  <si>
    <t>OBLIGACIONES FINANCIERAS</t>
  </si>
  <si>
    <t>PROVEEDORES</t>
  </si>
  <si>
    <t>OBLIGACIONES LABORALES</t>
  </si>
  <si>
    <t>PASIVO CORRIENTE</t>
  </si>
  <si>
    <t>PASIVO NO CORRIENTE</t>
  </si>
  <si>
    <t>PASIVO TOTAL</t>
  </si>
  <si>
    <t>APORTES SOCIALES</t>
  </si>
  <si>
    <t>RESERVAS</t>
  </si>
  <si>
    <t>UTILIDADES RETENIDAS</t>
  </si>
  <si>
    <t xml:space="preserve">UTILIDADES DEL EJERCICIO </t>
  </si>
  <si>
    <t>PATRIMONIO</t>
  </si>
  <si>
    <t>PASIVO TOTAL + PATRIMONIO</t>
  </si>
  <si>
    <t>CUENTA DE CONTROL</t>
  </si>
  <si>
    <t>Razón corriente</t>
  </si>
  <si>
    <t>Prueba Ácida</t>
  </si>
  <si>
    <t>Rotación de inventario</t>
  </si>
  <si>
    <t>ROA</t>
  </si>
  <si>
    <t>ROE</t>
  </si>
  <si>
    <t>VPN</t>
  </si>
  <si>
    <t>TIR</t>
  </si>
  <si>
    <t>TIO</t>
  </si>
  <si>
    <t>EVA</t>
  </si>
  <si>
    <t>PUNTO DE EQUILIBRIO</t>
  </si>
  <si>
    <t>Total Costos y Gastos Fijos</t>
  </si>
  <si>
    <t>C Y G Fijos + Nomina</t>
  </si>
  <si>
    <t>Nomina / Unidades mensuales</t>
  </si>
  <si>
    <t xml:space="preserve">Precio + precio unitario </t>
  </si>
  <si>
    <t>Ganancia  por unidad</t>
  </si>
  <si>
    <t>Meses</t>
  </si>
  <si>
    <t>FSP - Fondo de solidaridad pensional</t>
  </si>
  <si>
    <t>Gerente  general</t>
  </si>
  <si>
    <t>Gerente comercial</t>
  </si>
  <si>
    <t>Jefe de Marketing</t>
  </si>
  <si>
    <t>Energìa</t>
  </si>
  <si>
    <t>https://actualicese.com/actualidad/2019/01/02/tarifa-general-del-impuesto-de-renta-para-personas-juridicas-sera-del-33-para-el-ano-gravable-2019/</t>
  </si>
  <si>
    <t>Tarifas de impuesto de renta</t>
  </si>
  <si>
    <t>Consultado el dia 22/07</t>
  </si>
  <si>
    <t>Se quitò el AT porque N/A</t>
  </si>
  <si>
    <t>Director Operativo - Ingeniero Sistemas</t>
  </si>
  <si>
    <t>Ingenieros desarrollo (soporte)</t>
  </si>
  <si>
    <t>Servicios al mes</t>
  </si>
  <si>
    <t>Servicios al dìa</t>
  </si>
  <si>
    <t>Servicios por hora</t>
  </si>
  <si>
    <t>50 mèdicos promedio</t>
  </si>
  <si>
    <t>Ingresos estimados por mèdico</t>
  </si>
  <si>
    <t>Ingresos estimados por conductor</t>
  </si>
  <si>
    <t>Ingresos Estimados por mèdico + Conductor, 3 servicios</t>
  </si>
  <si>
    <t>Diciembre</t>
  </si>
  <si>
    <t>Contrato a tèrmino fijo inferior a año</t>
  </si>
  <si>
    <t>Meses Depreciación</t>
  </si>
  <si>
    <t>Depreciación Periodica</t>
  </si>
  <si>
    <t>Depreciación Acumulada BG</t>
  </si>
  <si>
    <t>Depreciación  ER</t>
  </si>
  <si>
    <t>Total Depreciación Acumulada BG</t>
  </si>
  <si>
    <t>Total Depreciación ER</t>
  </si>
  <si>
    <t xml:space="preserve">DEPRECIACIÓN ACTIVO FIJO </t>
  </si>
  <si>
    <t>Consultado el dia 26/07</t>
  </si>
  <si>
    <t>Oficina</t>
  </si>
  <si>
    <t xml:space="preserve">Gastos Fijos </t>
  </si>
  <si>
    <t xml:space="preserve">Computadores </t>
  </si>
  <si>
    <t xml:space="preserve">3 - Computadores </t>
  </si>
  <si>
    <t>Licencia Office</t>
  </si>
  <si>
    <t>3- Licencias Office</t>
  </si>
  <si>
    <t>Antivirus</t>
  </si>
  <si>
    <t>3 - Antivirus</t>
  </si>
  <si>
    <t xml:space="preserve">Crecimiento del sector - apps </t>
  </si>
  <si>
    <t>Consultado el dia 20/4</t>
  </si>
  <si>
    <t>https://www.iqvia.com/institute/reports</t>
  </si>
  <si>
    <t>Precio servicio</t>
  </si>
  <si>
    <t>Serv. Proyectadas Día</t>
  </si>
  <si>
    <t>Serv. Proyectadas Mes</t>
  </si>
  <si>
    <t>Tamaño del mercado (personas 20 - 59 años, Usen servicos en apps en Bogotá)</t>
  </si>
  <si>
    <t xml:space="preserve">Costo de los socios </t>
  </si>
  <si>
    <t>IMPTOS POR PAGAR (RENTA)</t>
  </si>
  <si>
    <t>Costos Variables (Pago Médicos)</t>
  </si>
  <si>
    <t>CCF</t>
  </si>
  <si>
    <t>Servicios proyectados año</t>
  </si>
  <si>
    <t>PRESUPUESTO VENTAS</t>
  </si>
  <si>
    <t xml:space="preserve">Gastos de nomina </t>
  </si>
  <si>
    <t>Ingresos por servicios</t>
  </si>
  <si>
    <t>Costos y gastos fijos</t>
  </si>
  <si>
    <t>Depreciaciòn</t>
  </si>
  <si>
    <t>Intereses prèstamo</t>
  </si>
  <si>
    <t>Resultado neto</t>
  </si>
  <si>
    <t>F</t>
  </si>
  <si>
    <t>PRESUPUESTO ECONÒMICO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</si>
</sst>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€_-;\-* #,##0.00\ _€_-;_-* &quot;-&quot;??\ _€_-;_-@_-"/>
    <numFmt numFmtId="164" formatCode="&quot;$&quot;#,##0.00;[Red]\-&quot;$&quot;#,##0.00"/>
    <numFmt numFmtId="165" formatCode="_-&quot;$&quot;* #,##0_-;\-&quot;$&quot;* #,##0_-;_-&quot;$&quot;* &quot;-&quot;_-;_-@_-"/>
    <numFmt numFmtId="166" formatCode="_-* #,##0_-;\-* #,##0_-;_-* &quot;-&quot;_-;_-@_-"/>
    <numFmt numFmtId="167" formatCode="_-&quot;$&quot;* #,##0.00_-;\-&quot;$&quot;* #,##0.00_-;_-&quot;$&quot;* &quot;-&quot;??_-;_-@_-"/>
    <numFmt numFmtId="168" formatCode="_-* #,##0.00_-;\-* #,##0.00_-;_-* &quot;-&quot;??_-;_-@_-"/>
    <numFmt numFmtId="169" formatCode="_ * #,##0.00_ ;_ * \-#,##0.00_ ;_ * &quot;-&quot;??_ ;_ @_ "/>
    <numFmt numFmtId="170" formatCode="_-[$$-409]* #,##0.00_ ;_-[$$-409]* \-#,##0.00\ ;_-[$$-409]* &quot;-&quot;??_ ;_-@_ "/>
    <numFmt numFmtId="171" formatCode="_-&quot;$&quot;* #,##0.00_-;\-&quot;$&quot;* #,##0.00_-;_-&quot;$&quot;* &quot;-&quot;_-;_-@_-"/>
    <numFmt numFmtId="172" formatCode="_-* #,##0.00_-;\-* #,##0.00_-;_-* &quot;-&quot;_-;_-@_-"/>
    <numFmt numFmtId="173" formatCode="_-* #,##0.00_-;\-* #,##0.00_-;_-* &quot;-&quot;?_-;_-@_-"/>
    <numFmt numFmtId="174" formatCode="_-&quot;$&quot;* #,##0_-;\-&quot;$&quot;* #,##0_-;_-&quot;$&quot;* &quot;-&quot;??_-;_-@_-"/>
    <numFmt numFmtId="175" formatCode="#,##0.00_ ;[Red]\-#,##0.00\ "/>
    <numFmt numFmtId="176" formatCode="#,##0_ ;[Red]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b/>
      <i/>
      <sz val="11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1"/>
      <color indexed="81"/>
      <name val="Tahoma"/>
      <family val="2"/>
    </font>
  </fonts>
  <fills count="1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9">
    <xf numFmtId="0" fontId="0" fillId="0" borderId="0" xfId="0"/>
    <xf numFmtId="10" fontId="0" fillId="0" borderId="0" xfId="0" applyNumberFormat="1"/>
    <xf numFmtId="0" fontId="3" fillId="3" borderId="0" xfId="0" applyFont="1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4" fillId="0" borderId="0" xfId="0" applyFont="1"/>
    <xf numFmtId="0" fontId="3" fillId="3" borderId="0" xfId="0" applyFont="1" applyFill="1"/>
    <xf numFmtId="0" fontId="4" fillId="2" borderId="0" xfId="0" applyFont="1" applyFill="1"/>
    <xf numFmtId="10" fontId="4" fillId="0" borderId="0" xfId="0" applyNumberFormat="1" applyFont="1"/>
    <xf numFmtId="171" fontId="4" fillId="0" borderId="0" xfId="4" applyNumberFormat="1" applyFont="1"/>
    <xf numFmtId="170" fontId="4" fillId="0" borderId="0" xfId="0" applyNumberFormat="1" applyFont="1"/>
    <xf numFmtId="169" fontId="4" fillId="0" borderId="0" xfId="0" applyNumberFormat="1" applyFont="1" applyFill="1"/>
    <xf numFmtId="169" fontId="4" fillId="0" borderId="0" xfId="0" applyNumberFormat="1" applyFont="1"/>
    <xf numFmtId="168" fontId="4" fillId="0" borderId="0" xfId="0" applyNumberFormat="1" applyFont="1"/>
    <xf numFmtId="0" fontId="3" fillId="2" borderId="0" xfId="0" applyFont="1" applyFill="1"/>
    <xf numFmtId="9" fontId="4" fillId="0" borderId="0" xfId="2" applyFont="1"/>
    <xf numFmtId="9" fontId="4" fillId="0" borderId="0" xfId="0" applyNumberFormat="1" applyFont="1"/>
    <xf numFmtId="0" fontId="2" fillId="0" borderId="0" xfId="7"/>
    <xf numFmtId="168" fontId="4" fillId="0" borderId="0" xfId="0" applyNumberFormat="1" applyFont="1"/>
    <xf numFmtId="0" fontId="3" fillId="2" borderId="0" xfId="0" applyFont="1" applyFill="1" applyAlignment="1">
      <alignment horizontal="right"/>
    </xf>
    <xf numFmtId="0" fontId="3" fillId="0" borderId="0" xfId="0" applyFont="1"/>
    <xf numFmtId="171" fontId="4" fillId="0" borderId="0" xfId="1" applyNumberFormat="1" applyFont="1"/>
    <xf numFmtId="0" fontId="6" fillId="3" borderId="0" xfId="0" applyFont="1" applyFill="1"/>
    <xf numFmtId="171" fontId="4" fillId="0" borderId="0" xfId="0" applyNumberFormat="1" applyFont="1"/>
    <xf numFmtId="0" fontId="3" fillId="3" borderId="0" xfId="0" applyFont="1" applyFill="1" applyAlignment="1">
      <alignment horizontal="right" vertical="center"/>
    </xf>
    <xf numFmtId="0" fontId="4" fillId="6" borderId="0" xfId="0" applyFont="1" applyFill="1"/>
    <xf numFmtId="0" fontId="3" fillId="6" borderId="0" xfId="0" applyFont="1" applyFill="1"/>
    <xf numFmtId="0" fontId="4" fillId="4" borderId="0" xfId="0" applyFont="1" applyFill="1"/>
    <xf numFmtId="0" fontId="3" fillId="3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7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167" fontId="4" fillId="0" borderId="0" xfId="0" applyNumberFormat="1" applyFont="1"/>
    <xf numFmtId="171" fontId="4" fillId="6" borderId="0" xfId="0" applyNumberFormat="1" applyFont="1" applyFill="1"/>
    <xf numFmtId="167" fontId="4" fillId="6" borderId="0" xfId="0" applyNumberFormat="1" applyFont="1" applyFill="1"/>
    <xf numFmtId="165" fontId="4" fillId="0" borderId="0" xfId="0" applyNumberFormat="1" applyFont="1"/>
    <xf numFmtId="0" fontId="6" fillId="2" borderId="0" xfId="0" applyFont="1" applyFill="1" applyAlignment="1">
      <alignment horizontal="right" vertical="center"/>
    </xf>
    <xf numFmtId="0" fontId="3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165" fontId="4" fillId="0" borderId="0" xfId="1" applyFont="1"/>
    <xf numFmtId="10" fontId="4" fillId="0" borderId="0" xfId="2" applyNumberFormat="1" applyFont="1"/>
    <xf numFmtId="172" fontId="4" fillId="0" borderId="0" xfId="10" applyNumberFormat="1" applyFont="1"/>
    <xf numFmtId="167" fontId="4" fillId="10" borderId="0" xfId="0" applyNumberFormat="1" applyFont="1" applyFill="1"/>
    <xf numFmtId="171" fontId="4" fillId="6" borderId="0" xfId="1" applyNumberFormat="1" applyFont="1" applyFill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right" vertical="center"/>
    </xf>
    <xf numFmtId="172" fontId="4" fillId="0" borderId="0" xfId="0" applyNumberFormat="1" applyFont="1"/>
    <xf numFmtId="174" fontId="4" fillId="0" borderId="0" xfId="0" applyNumberFormat="1" applyFont="1"/>
    <xf numFmtId="0" fontId="4" fillId="0" borderId="0" xfId="0" applyFont="1" applyAlignment="1">
      <alignment horizontal="right"/>
    </xf>
    <xf numFmtId="171" fontId="4" fillId="11" borderId="0" xfId="1" applyNumberFormat="1" applyFont="1" applyFill="1"/>
    <xf numFmtId="0" fontId="3" fillId="11" borderId="0" xfId="0" applyFont="1" applyFill="1" applyAlignment="1">
      <alignment horizontal="left" vertical="center"/>
    </xf>
    <xf numFmtId="164" fontId="4" fillId="0" borderId="0" xfId="0" applyNumberFormat="1" applyFont="1"/>
    <xf numFmtId="0" fontId="4" fillId="0" borderId="1" xfId="0" applyFont="1" applyBorder="1"/>
    <xf numFmtId="10" fontId="4" fillId="0" borderId="1" xfId="0" applyNumberFormat="1" applyFont="1" applyBorder="1"/>
    <xf numFmtId="0" fontId="4" fillId="12" borderId="1" xfId="0" applyFont="1" applyFill="1" applyBorder="1"/>
    <xf numFmtId="10" fontId="4" fillId="0" borderId="1" xfId="2" applyNumberFormat="1" applyFont="1" applyBorder="1"/>
    <xf numFmtId="0" fontId="4" fillId="13" borderId="1" xfId="0" applyFont="1" applyFill="1" applyBorder="1"/>
    <xf numFmtId="0" fontId="4" fillId="0" borderId="1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/>
    </xf>
    <xf numFmtId="173" fontId="4" fillId="0" borderId="0" xfId="0" applyNumberFormat="1" applyFont="1"/>
    <xf numFmtId="0" fontId="3" fillId="10" borderId="0" xfId="0" applyFont="1" applyFill="1" applyAlignment="1">
      <alignment horizontal="left" vertical="center"/>
    </xf>
    <xf numFmtId="165" fontId="4" fillId="0" borderId="0" xfId="1" applyNumberFormat="1" applyFont="1"/>
    <xf numFmtId="165" fontId="4" fillId="0" borderId="0" xfId="0" applyNumberFormat="1" applyFont="1" applyFill="1"/>
    <xf numFmtId="0" fontId="4" fillId="0" borderId="0" xfId="0" applyFont="1" applyFill="1"/>
    <xf numFmtId="0" fontId="3" fillId="9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" fontId="3" fillId="3" borderId="0" xfId="10" applyNumberFormat="1" applyFont="1" applyFill="1" applyAlignment="1">
      <alignment horizontal="center" vertical="center"/>
    </xf>
    <xf numFmtId="171" fontId="4" fillId="0" borderId="0" xfId="0" applyNumberFormat="1" applyFont="1" applyFill="1"/>
    <xf numFmtId="1" fontId="4" fillId="0" borderId="0" xfId="1" applyNumberFormat="1" applyFont="1"/>
    <xf numFmtId="165" fontId="8" fillId="0" borderId="0" xfId="1" applyNumberFormat="1" applyFont="1" applyFill="1" applyBorder="1"/>
    <xf numFmtId="2" fontId="4" fillId="0" borderId="0" xfId="1" applyNumberFormat="1" applyFont="1"/>
    <xf numFmtId="0" fontId="4" fillId="15" borderId="0" xfId="0" applyFont="1" applyFill="1" applyAlignment="1">
      <alignment horizontal="center" vertical="center"/>
    </xf>
    <xf numFmtId="165" fontId="4" fillId="16" borderId="0" xfId="1" applyFont="1" applyFill="1"/>
    <xf numFmtId="2" fontId="4" fillId="0" borderId="0" xfId="0" applyNumberFormat="1" applyFont="1"/>
    <xf numFmtId="175" fontId="4" fillId="16" borderId="0" xfId="1" applyNumberFormat="1" applyFont="1" applyFill="1"/>
    <xf numFmtId="171" fontId="4" fillId="17" borderId="0" xfId="0" applyNumberFormat="1" applyFont="1" applyFill="1"/>
    <xf numFmtId="165" fontId="4" fillId="0" borderId="0" xfId="1" applyNumberFormat="1" applyFont="1" applyFill="1"/>
    <xf numFmtId="171" fontId="4" fillId="10" borderId="0" xfId="0" applyNumberFormat="1" applyFont="1" applyFill="1"/>
    <xf numFmtId="176" fontId="4" fillId="0" borderId="0" xfId="0" applyNumberFormat="1" applyFont="1"/>
    <xf numFmtId="165" fontId="3" fillId="0" borderId="0" xfId="0" applyNumberFormat="1" applyFont="1"/>
    <xf numFmtId="167" fontId="4" fillId="17" borderId="0" xfId="5" applyFont="1" applyFill="1"/>
    <xf numFmtId="10" fontId="4" fillId="0" borderId="0" xfId="2" applyNumberFormat="1" applyFont="1" applyFill="1"/>
    <xf numFmtId="166" fontId="4" fillId="0" borderId="0" xfId="10" applyNumberFormat="1" applyFont="1" applyFill="1"/>
    <xf numFmtId="172" fontId="4" fillId="0" borderId="0" xfId="10" applyNumberFormat="1" applyFont="1" applyFill="1"/>
    <xf numFmtId="43" fontId="4" fillId="0" borderId="0" xfId="11" applyFont="1"/>
    <xf numFmtId="171" fontId="4" fillId="16" borderId="0" xfId="1" applyNumberFormat="1" applyFont="1" applyFill="1"/>
    <xf numFmtId="167" fontId="4" fillId="16" borderId="0" xfId="0" applyNumberFormat="1" applyFont="1" applyFill="1"/>
    <xf numFmtId="173" fontId="4" fillId="0" borderId="0" xfId="0" applyNumberFormat="1" applyFont="1" applyFill="1"/>
    <xf numFmtId="165" fontId="4" fillId="16" borderId="0" xfId="0" applyNumberFormat="1" applyFont="1" applyFill="1"/>
    <xf numFmtId="167" fontId="3" fillId="0" borderId="0" xfId="0" applyNumberFormat="1" applyFont="1"/>
    <xf numFmtId="10" fontId="7" fillId="14" borderId="1" xfId="2" applyNumberFormat="1" applyFont="1" applyFill="1" applyBorder="1" applyAlignment="1">
      <alignment horizontal="right"/>
    </xf>
    <xf numFmtId="164" fontId="3" fillId="0" borderId="0" xfId="0" applyNumberFormat="1" applyFont="1"/>
    <xf numFmtId="171" fontId="4" fillId="18" borderId="0" xfId="1" applyNumberFormat="1" applyFont="1" applyFill="1"/>
    <xf numFmtId="10" fontId="4" fillId="16" borderId="0" xfId="0" applyNumberFormat="1" applyFont="1" applyFill="1"/>
    <xf numFmtId="165" fontId="0" fillId="0" borderId="0" xfId="0" applyNumberFormat="1"/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166" fontId="4" fillId="0" borderId="1" xfId="10" applyNumberFormat="1" applyFont="1" applyFill="1" applyBorder="1"/>
    <xf numFmtId="165" fontId="4" fillId="0" borderId="1" xfId="1" applyFont="1" applyBorder="1"/>
    <xf numFmtId="165" fontId="3" fillId="0" borderId="1" xfId="1" applyFont="1" applyBorder="1"/>
    <xf numFmtId="0" fontId="3" fillId="0" borderId="1" xfId="0" applyFont="1" applyFill="1" applyBorder="1"/>
    <xf numFmtId="167" fontId="3" fillId="6" borderId="0" xfId="0" applyNumberFormat="1" applyFont="1" applyFill="1"/>
    <xf numFmtId="171" fontId="3" fillId="0" borderId="0" xfId="1" applyNumberFormat="1" applyFont="1"/>
    <xf numFmtId="0" fontId="4" fillId="0" borderId="3" xfId="0" applyFont="1" applyFill="1" applyBorder="1"/>
    <xf numFmtId="0" fontId="4" fillId="0" borderId="0" xfId="0" applyFont="1" applyFill="1" applyBorder="1"/>
    <xf numFmtId="0" fontId="3" fillId="0" borderId="0" xfId="0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2">
    <cellStyle name="Hipervínculo" xfId="7" builtinId="8"/>
    <cellStyle name="Millares" xfId="11" builtinId="3"/>
    <cellStyle name="Millares [0]" xfId="10" builtinId="6"/>
    <cellStyle name="Millares [0] 2" xfId="3"/>
    <cellStyle name="Millares 2" xfId="9"/>
    <cellStyle name="Moneda [0]" xfId="1" builtinId="7"/>
    <cellStyle name="Moneda [0] 2" xfId="4"/>
    <cellStyle name="Moneda 2" xfId="5"/>
    <cellStyle name="Moneda 3" xfId="6"/>
    <cellStyle name="Normal" xfId="0" builtinId="0"/>
    <cellStyle name="Normal 2" xfId="8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anrep.gov.co/es/salarios" TargetMode="External"/><Relationship Id="rId3" Type="http://schemas.openxmlformats.org/officeDocument/2006/relationships/hyperlink" Target="http://www.banrep.gov.co/es/indice-precios-consumidor-ipc" TargetMode="External"/><Relationship Id="rId7" Type="http://schemas.openxmlformats.org/officeDocument/2006/relationships/hyperlink" Target="http://www.minhacienda.gov.co/HomeMinhacienda/ShowProperty?nodeId=%2FOCS%2FP_MHCP_WCC-073995%2F%2FidcPrimaryFile&amp;revision=latestreleased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dolar.wilkinsonpc.com.co/dolar-historico/dolar-historico-2019.html" TargetMode="External"/><Relationship Id="rId1" Type="http://schemas.openxmlformats.org/officeDocument/2006/relationships/hyperlink" Target="https://es.statista.com/estadisticas/598528/proyeccion-inflacion-en-ee-uu-2008-2020/" TargetMode="External"/><Relationship Id="rId6" Type="http://schemas.openxmlformats.org/officeDocument/2006/relationships/hyperlink" Target="https://www.portafolio.co/economia/inflacion-en-colombia-en-abril-de-2019-529218" TargetMode="External"/><Relationship Id="rId11" Type="http://schemas.openxmlformats.org/officeDocument/2006/relationships/hyperlink" Target="https://actualicese.com/actualidad/2019/01/02/tarifa-general-del-impuesto-de-renta-para-personas-juridicas-sera-del-33-para-el-ano-gravable-2019/" TargetMode="External"/><Relationship Id="rId5" Type="http://schemas.openxmlformats.org/officeDocument/2006/relationships/hyperlink" Target="https://www.dane.gov.co/index.php/indicadores-economicos" TargetMode="External"/><Relationship Id="rId10" Type="http://schemas.openxmlformats.org/officeDocument/2006/relationships/hyperlink" Target="https://consultorsalud.com/salario-minimo-2019-y-auxilio-de-transporte-decretos-2451-y-2452-de-2018/" TargetMode="External"/><Relationship Id="rId4" Type="http://schemas.openxmlformats.org/officeDocument/2006/relationships/hyperlink" Target="http://www.minhacienda.gov.co/HomeMinhacienda/ShowProperty?nodeId=%2FOCS%2FP_MHCP_WCC-073995%2F%2FidcPrimaryFile&amp;revision=latestreleased" TargetMode="External"/><Relationship Id="rId9" Type="http://schemas.openxmlformats.org/officeDocument/2006/relationships/hyperlink" Target="http://www.banrep.gov.co/es/salarios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10" workbookViewId="0">
      <selection activeCell="C14" sqref="C14"/>
    </sheetView>
  </sheetViews>
  <sheetFormatPr baseColWidth="10" defaultRowHeight="15" x14ac:dyDescent="0.25"/>
  <cols>
    <col min="1" max="1" width="46.42578125" style="4" bestFit="1" customWidth="1"/>
    <col min="2" max="2" width="12.42578125" style="4" bestFit="1" customWidth="1"/>
    <col min="3" max="5" width="13.85546875" style="4" bestFit="1" customWidth="1"/>
    <col min="6" max="7" width="15.5703125" style="4" bestFit="1" customWidth="1"/>
    <col min="8" max="8" width="24.85546875" style="4" bestFit="1" customWidth="1"/>
    <col min="9" max="10" width="10.42578125" style="4" bestFit="1" customWidth="1"/>
    <col min="11" max="16384" width="11.42578125" style="4"/>
  </cols>
  <sheetData>
    <row r="1" spans="1:10" x14ac:dyDescent="0.25">
      <c r="A1" s="3"/>
      <c r="B1" s="3" t="s">
        <v>19</v>
      </c>
      <c r="C1" s="3" t="s">
        <v>21</v>
      </c>
    </row>
    <row r="2" spans="1:10" x14ac:dyDescent="0.25">
      <c r="A2" s="6" t="s">
        <v>2</v>
      </c>
      <c r="B2" s="7">
        <v>3.2500000000000001E-2</v>
      </c>
      <c r="C2" s="16" t="s">
        <v>29</v>
      </c>
      <c r="D2" s="1"/>
      <c r="E2" s="7"/>
      <c r="F2" s="16" t="s">
        <v>25</v>
      </c>
      <c r="G2" s="7"/>
      <c r="H2" s="4" t="s">
        <v>23</v>
      </c>
      <c r="I2" s="4" t="s">
        <v>30</v>
      </c>
      <c r="J2" s="7"/>
    </row>
    <row r="3" spans="1:10" x14ac:dyDescent="0.25">
      <c r="A3" s="6" t="s">
        <v>3</v>
      </c>
      <c r="B3" s="7">
        <v>2.3300000000000001E-2</v>
      </c>
      <c r="C3" s="16" t="s">
        <v>20</v>
      </c>
      <c r="D3" s="7"/>
      <c r="E3" s="7"/>
      <c r="F3" s="7"/>
      <c r="G3" s="7"/>
      <c r="H3" s="4" t="s">
        <v>23</v>
      </c>
      <c r="I3" s="19"/>
    </row>
    <row r="4" spans="1:10" x14ac:dyDescent="0.25">
      <c r="A4" s="6" t="s">
        <v>4</v>
      </c>
      <c r="B4" s="7">
        <f>1-((1+B3)/(1+B2))</f>
        <v>8.9104116222759044E-3</v>
      </c>
      <c r="C4" s="7"/>
      <c r="D4" s="7"/>
      <c r="E4" s="7"/>
      <c r="F4" s="7"/>
      <c r="G4" s="7"/>
      <c r="H4" s="4" t="s">
        <v>23</v>
      </c>
    </row>
    <row r="5" spans="1:10" x14ac:dyDescent="0.25">
      <c r="A5" s="6" t="s">
        <v>5</v>
      </c>
      <c r="B5" s="8">
        <v>3191.08</v>
      </c>
      <c r="C5" s="16" t="s">
        <v>22</v>
      </c>
      <c r="D5" s="9"/>
      <c r="E5" s="9"/>
      <c r="F5" s="9"/>
      <c r="G5" s="9"/>
      <c r="H5" s="4" t="s">
        <v>249</v>
      </c>
    </row>
    <row r="6" spans="1:10" x14ac:dyDescent="0.25">
      <c r="A6" s="6" t="s">
        <v>6</v>
      </c>
      <c r="B6" s="7">
        <v>3.2500000000000001E-2</v>
      </c>
      <c r="C6" s="16" t="s">
        <v>24</v>
      </c>
      <c r="D6" s="7"/>
      <c r="E6" s="7"/>
      <c r="F6" s="7"/>
      <c r="G6" s="7"/>
      <c r="H6" s="4" t="s">
        <v>23</v>
      </c>
    </row>
    <row r="7" spans="1:10" x14ac:dyDescent="0.25">
      <c r="A7" s="6" t="s">
        <v>7</v>
      </c>
      <c r="B7" s="7">
        <v>0.06</v>
      </c>
      <c r="C7" s="16" t="s">
        <v>31</v>
      </c>
      <c r="D7" s="7"/>
      <c r="E7" s="7"/>
      <c r="F7" s="7" t="s">
        <v>32</v>
      </c>
      <c r="G7" s="7"/>
      <c r="H7" s="4" t="s">
        <v>23</v>
      </c>
    </row>
    <row r="8" spans="1:10" x14ac:dyDescent="0.25">
      <c r="A8" s="6" t="s">
        <v>8</v>
      </c>
      <c r="B8" s="7"/>
      <c r="C8" s="7"/>
      <c r="D8" s="7"/>
      <c r="E8" s="7"/>
      <c r="F8" s="7"/>
      <c r="G8" s="7"/>
      <c r="H8" s="4" t="s">
        <v>23</v>
      </c>
    </row>
    <row r="9" spans="1:10" x14ac:dyDescent="0.25">
      <c r="A9" s="6" t="s">
        <v>9</v>
      </c>
      <c r="B9" s="1">
        <v>2.8000000000000001E-2</v>
      </c>
      <c r="C9" s="16" t="s">
        <v>27</v>
      </c>
      <c r="H9" s="4" t="s">
        <v>23</v>
      </c>
    </row>
    <row r="10" spans="1:10" x14ac:dyDescent="0.25">
      <c r="A10" s="18" t="s">
        <v>26</v>
      </c>
      <c r="B10" s="1">
        <v>3.6999999999999998E-2</v>
      </c>
      <c r="C10" s="16" t="s">
        <v>25</v>
      </c>
      <c r="D10" s="7"/>
      <c r="E10" s="7"/>
      <c r="F10" s="7"/>
      <c r="G10" s="7"/>
      <c r="H10" s="4" t="s">
        <v>23</v>
      </c>
      <c r="I10" s="4" t="s">
        <v>28</v>
      </c>
    </row>
    <row r="11" spans="1:10" x14ac:dyDescent="0.25">
      <c r="A11" s="6" t="s">
        <v>258</v>
      </c>
      <c r="B11" s="7"/>
      <c r="C11" s="16" t="s">
        <v>260</v>
      </c>
      <c r="D11" s="7"/>
      <c r="E11" s="7"/>
      <c r="F11" s="7"/>
      <c r="G11" s="7"/>
      <c r="H11" s="4" t="s">
        <v>259</v>
      </c>
    </row>
    <row r="12" spans="1:10" x14ac:dyDescent="0.25">
      <c r="A12" s="6" t="s">
        <v>10</v>
      </c>
      <c r="D12" s="7"/>
      <c r="E12" s="7"/>
      <c r="F12" s="7"/>
      <c r="G12" s="7"/>
      <c r="H12" s="4" t="s">
        <v>23</v>
      </c>
    </row>
    <row r="13" spans="1:10" x14ac:dyDescent="0.25">
      <c r="A13" s="6" t="s">
        <v>11</v>
      </c>
      <c r="C13" s="10"/>
      <c r="D13" s="11"/>
      <c r="E13" s="11"/>
      <c r="F13" s="11"/>
      <c r="G13" s="11"/>
      <c r="H13" s="4" t="s">
        <v>23</v>
      </c>
      <c r="I13" s="12"/>
      <c r="J13" s="12"/>
    </row>
    <row r="14" spans="1:10" x14ac:dyDescent="0.25">
      <c r="A14" s="6" t="s">
        <v>12</v>
      </c>
      <c r="B14" s="7"/>
      <c r="C14" s="11"/>
      <c r="D14" s="11"/>
      <c r="E14" s="11"/>
      <c r="F14" s="11"/>
      <c r="G14" s="11"/>
      <c r="H14" s="4" t="s">
        <v>23</v>
      </c>
      <c r="I14" s="12"/>
      <c r="J14" s="12"/>
    </row>
    <row r="15" spans="1:10" x14ac:dyDescent="0.25">
      <c r="A15" s="6" t="s">
        <v>13</v>
      </c>
      <c r="C15" s="8"/>
      <c r="D15" s="8"/>
      <c r="E15" s="8"/>
      <c r="F15" s="8"/>
      <c r="G15" s="8"/>
      <c r="H15" s="4" t="s">
        <v>23</v>
      </c>
    </row>
    <row r="16" spans="1:10" x14ac:dyDescent="0.25">
      <c r="A16" s="13" t="s">
        <v>14</v>
      </c>
      <c r="C16" s="8"/>
      <c r="D16" s="8"/>
      <c r="E16" s="8"/>
      <c r="F16" s="8"/>
      <c r="G16" s="8"/>
      <c r="H16" s="4" t="s">
        <v>23</v>
      </c>
    </row>
    <row r="17" spans="1:9" x14ac:dyDescent="0.25">
      <c r="A17" s="6" t="s">
        <v>15</v>
      </c>
      <c r="B17" s="4">
        <v>100</v>
      </c>
      <c r="C17" s="14"/>
      <c r="D17" s="14"/>
      <c r="E17" s="14"/>
      <c r="F17" s="14"/>
      <c r="G17" s="14"/>
      <c r="H17" s="4" t="s">
        <v>23</v>
      </c>
      <c r="I17" s="12"/>
    </row>
    <row r="18" spans="1:9" x14ac:dyDescent="0.25">
      <c r="A18" s="6"/>
      <c r="C18" s="8"/>
      <c r="D18" s="8"/>
      <c r="E18" s="8"/>
      <c r="F18" s="8"/>
      <c r="G18" s="8"/>
      <c r="H18" s="4" t="s">
        <v>23</v>
      </c>
    </row>
    <row r="19" spans="1:9" x14ac:dyDescent="0.25">
      <c r="A19" s="6" t="s">
        <v>16</v>
      </c>
      <c r="B19" s="20">
        <v>828116</v>
      </c>
      <c r="C19" s="16" t="s">
        <v>31</v>
      </c>
      <c r="D19" s="7"/>
      <c r="E19" s="7"/>
      <c r="F19" s="7" t="s">
        <v>32</v>
      </c>
      <c r="G19" s="7"/>
      <c r="H19" s="4" t="s">
        <v>23</v>
      </c>
    </row>
    <row r="20" spans="1:9" x14ac:dyDescent="0.25">
      <c r="A20" s="6" t="s">
        <v>17</v>
      </c>
      <c r="B20" s="20">
        <v>97032</v>
      </c>
      <c r="C20" s="16" t="s">
        <v>33</v>
      </c>
      <c r="D20" s="8"/>
      <c r="E20" s="8"/>
      <c r="F20" s="8"/>
      <c r="G20" s="8"/>
      <c r="H20" s="4" t="s">
        <v>23</v>
      </c>
    </row>
    <row r="21" spans="1:9" x14ac:dyDescent="0.25">
      <c r="A21" s="6" t="s">
        <v>18</v>
      </c>
      <c r="B21" s="15"/>
      <c r="C21" s="8"/>
      <c r="D21" s="8"/>
      <c r="E21" s="8"/>
      <c r="F21" s="8"/>
      <c r="G21" s="8"/>
      <c r="H21" s="4" t="s">
        <v>23</v>
      </c>
    </row>
    <row r="22" spans="1:9" x14ac:dyDescent="0.25">
      <c r="A22" s="6" t="s">
        <v>228</v>
      </c>
      <c r="C22" s="16" t="s">
        <v>227</v>
      </c>
      <c r="H22" s="4" t="s">
        <v>229</v>
      </c>
    </row>
  </sheetData>
  <hyperlinks>
    <hyperlink ref="C3" r:id="rId1"/>
    <hyperlink ref="C5" r:id="rId2"/>
    <hyperlink ref="C6" r:id="rId3"/>
    <hyperlink ref="C10" r:id="rId4"/>
    <hyperlink ref="C9" r:id="rId5"/>
    <hyperlink ref="C2" r:id="rId6"/>
    <hyperlink ref="F2" r:id="rId7"/>
    <hyperlink ref="C7" r:id="rId8"/>
    <hyperlink ref="C19" r:id="rId9"/>
    <hyperlink ref="C20" r:id="rId10"/>
    <hyperlink ref="C22" r:id="rId11"/>
  </hyperlinks>
  <pageMargins left="0.7" right="0.7" top="0.75" bottom="0.75" header="0.3" footer="0.3"/>
  <pageSetup orientation="portrait" horizontalDpi="360" verticalDpi="360" r:id="rId1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0"/>
  <sheetViews>
    <sheetView tabSelected="1" workbookViewId="0">
      <pane xSplit="1" topLeftCell="B1" activePane="topRight" state="frozen"/>
      <selection pane="topRight" activeCell="B16" sqref="B16"/>
    </sheetView>
  </sheetViews>
  <sheetFormatPr baseColWidth="10" defaultRowHeight="15" x14ac:dyDescent="0.25"/>
  <cols>
    <col min="1" max="1" width="52.7109375" style="4" bestFit="1" customWidth="1"/>
    <col min="2" max="2" width="20.5703125" style="4" bestFit="1" customWidth="1"/>
    <col min="3" max="13" width="16.140625" style="4" bestFit="1" customWidth="1"/>
    <col min="14" max="14" width="16.85546875" style="4" bestFit="1" customWidth="1"/>
    <col min="15" max="25" width="16.140625" style="4" bestFit="1" customWidth="1"/>
    <col min="26" max="26" width="16.85546875" style="4" bestFit="1" customWidth="1"/>
    <col min="27" max="44" width="16.140625" style="4" bestFit="1" customWidth="1"/>
    <col min="45" max="45" width="17" style="4" bestFit="1" customWidth="1"/>
    <col min="46" max="59" width="16.140625" style="4" bestFit="1" customWidth="1"/>
    <col min="60" max="62" width="17.7109375" style="4" bestFit="1" customWidth="1"/>
    <col min="63" max="16384" width="11.42578125" style="4"/>
  </cols>
  <sheetData>
    <row r="1" spans="1:62" x14ac:dyDescent="0.25">
      <c r="A1" s="23" t="s">
        <v>49</v>
      </c>
      <c r="B1" s="3">
        <v>0</v>
      </c>
      <c r="C1" s="3">
        <v>1</v>
      </c>
      <c r="D1" s="3">
        <v>2</v>
      </c>
      <c r="E1" s="3">
        <v>3</v>
      </c>
      <c r="F1" s="3">
        <v>4</v>
      </c>
      <c r="G1" s="3">
        <v>5</v>
      </c>
      <c r="H1" s="3">
        <v>6</v>
      </c>
      <c r="I1" s="3">
        <v>7</v>
      </c>
      <c r="J1" s="3">
        <v>8</v>
      </c>
      <c r="K1" s="3">
        <v>9</v>
      </c>
      <c r="L1" s="3">
        <v>10</v>
      </c>
      <c r="M1" s="3">
        <v>11</v>
      </c>
      <c r="N1" s="3">
        <v>12</v>
      </c>
      <c r="O1" s="3">
        <v>13</v>
      </c>
      <c r="P1" s="3">
        <v>14</v>
      </c>
      <c r="Q1" s="3">
        <v>15</v>
      </c>
      <c r="R1" s="3">
        <v>16</v>
      </c>
      <c r="S1" s="3">
        <v>17</v>
      </c>
      <c r="T1" s="3">
        <v>18</v>
      </c>
      <c r="U1" s="3">
        <v>19</v>
      </c>
      <c r="V1" s="3">
        <v>20</v>
      </c>
      <c r="W1" s="3">
        <v>21</v>
      </c>
      <c r="X1" s="3">
        <v>22</v>
      </c>
      <c r="Y1" s="3">
        <v>23</v>
      </c>
      <c r="Z1" s="3">
        <v>24</v>
      </c>
      <c r="AA1" s="3">
        <v>25</v>
      </c>
      <c r="AB1" s="3">
        <v>26</v>
      </c>
      <c r="AC1" s="3">
        <v>27</v>
      </c>
      <c r="AD1" s="3">
        <v>28</v>
      </c>
      <c r="AE1" s="3">
        <v>29</v>
      </c>
      <c r="AF1" s="3">
        <v>30</v>
      </c>
      <c r="AG1" s="3">
        <v>31</v>
      </c>
      <c r="AH1" s="3">
        <v>32</v>
      </c>
      <c r="AI1" s="3">
        <v>33</v>
      </c>
      <c r="AJ1" s="3">
        <v>34</v>
      </c>
      <c r="AK1" s="3">
        <v>35</v>
      </c>
      <c r="AL1" s="3">
        <v>36</v>
      </c>
      <c r="AM1" s="3">
        <v>37</v>
      </c>
      <c r="AN1" s="3">
        <v>38</v>
      </c>
      <c r="AO1" s="3">
        <v>39</v>
      </c>
      <c r="AP1" s="3">
        <v>40</v>
      </c>
      <c r="AQ1" s="3">
        <v>41</v>
      </c>
      <c r="AR1" s="3">
        <v>42</v>
      </c>
      <c r="AS1" s="3">
        <v>43</v>
      </c>
      <c r="AT1" s="3">
        <v>44</v>
      </c>
      <c r="AU1" s="3">
        <v>45</v>
      </c>
      <c r="AV1" s="3">
        <v>46</v>
      </c>
      <c r="AW1" s="3">
        <v>47</v>
      </c>
      <c r="AX1" s="3">
        <v>48</v>
      </c>
      <c r="AY1" s="3">
        <v>49</v>
      </c>
      <c r="AZ1" s="3">
        <v>50</v>
      </c>
      <c r="BA1" s="3">
        <v>51</v>
      </c>
      <c r="BB1" s="3">
        <v>52</v>
      </c>
      <c r="BC1" s="3">
        <v>53</v>
      </c>
      <c r="BD1" s="3">
        <v>54</v>
      </c>
      <c r="BE1" s="3">
        <v>55</v>
      </c>
      <c r="BF1" s="3">
        <v>56</v>
      </c>
      <c r="BG1" s="3">
        <v>57</v>
      </c>
      <c r="BH1" s="3">
        <v>58</v>
      </c>
      <c r="BI1" s="3">
        <v>59</v>
      </c>
      <c r="BJ1" s="3">
        <v>60</v>
      </c>
    </row>
    <row r="2" spans="1:62" x14ac:dyDescent="0.25">
      <c r="A2" s="28" t="s">
        <v>144</v>
      </c>
      <c r="B2" s="20">
        <f>Ingresos!B10</f>
        <v>0</v>
      </c>
      <c r="C2" s="20">
        <f>Ingresos!C10</f>
        <v>0</v>
      </c>
      <c r="D2" s="20">
        <f>Ingresos!D10</f>
        <v>0</v>
      </c>
      <c r="E2" s="20">
        <f>Ingresos!E10</f>
        <v>0</v>
      </c>
      <c r="F2" s="20">
        <f>Ingresos!F10</f>
        <v>0</v>
      </c>
      <c r="G2" s="20">
        <f>Ingresos!G10</f>
        <v>5700000</v>
      </c>
      <c r="H2" s="20">
        <f>Ingresos!H10</f>
        <v>5820000</v>
      </c>
      <c r="I2" s="20">
        <f>Ingresos!I10</f>
        <v>6000000</v>
      </c>
      <c r="J2" s="20">
        <f>Ingresos!J10</f>
        <v>6240000</v>
      </c>
      <c r="K2" s="20">
        <f>Ingresos!K10</f>
        <v>6540000</v>
      </c>
      <c r="L2" s="20">
        <f>Ingresos!L10</f>
        <v>6900000</v>
      </c>
      <c r="M2" s="20">
        <f>Ingresos!M10</f>
        <v>7200000</v>
      </c>
      <c r="N2" s="20">
        <f>Ingresos!N10</f>
        <v>7560000</v>
      </c>
      <c r="O2" s="20">
        <f>Ingresos!O10</f>
        <v>11027100</v>
      </c>
      <c r="P2" s="20">
        <f>Ingresos!P10</f>
        <v>11460750</v>
      </c>
      <c r="Q2" s="20">
        <f>Ingresos!Q10</f>
        <v>11894400</v>
      </c>
      <c r="R2" s="20">
        <f>Ingresos!R10</f>
        <v>12390000</v>
      </c>
      <c r="S2" s="20">
        <f>Ingresos!S10</f>
        <v>12885600</v>
      </c>
      <c r="T2" s="20">
        <f>Ingresos!T10</f>
        <v>13381200</v>
      </c>
      <c r="U2" s="20">
        <f>Ingresos!U10</f>
        <v>14124600</v>
      </c>
      <c r="V2" s="20">
        <f>Ingresos!V10</f>
        <v>14868000</v>
      </c>
      <c r="W2" s="20">
        <f>Ingresos!W10</f>
        <v>15735300</v>
      </c>
      <c r="X2" s="20">
        <f>Ingresos!X10</f>
        <v>16602600</v>
      </c>
      <c r="Y2" s="20">
        <f>Ingresos!Y10</f>
        <v>17469900</v>
      </c>
      <c r="Z2" s="20">
        <f>Ingresos!Z10</f>
        <v>18461100</v>
      </c>
      <c r="AA2" s="20">
        <f>Ingresos!AA10</f>
        <v>25853717.399999999</v>
      </c>
      <c r="AB2" s="20">
        <f>Ingresos!AB10</f>
        <v>26877627</v>
      </c>
      <c r="AC2" s="20">
        <f>Ingresos!AC10</f>
        <v>27389581.800000001</v>
      </c>
      <c r="AD2" s="20">
        <f>Ingresos!AD10</f>
        <v>27965530.949999999</v>
      </c>
      <c r="AE2" s="20">
        <f>Ingresos!AE10</f>
        <v>28541480.099999998</v>
      </c>
      <c r="AF2" s="20">
        <f>Ingresos!AF10</f>
        <v>29117429.25</v>
      </c>
      <c r="AG2" s="20">
        <f>Ingresos!AG10</f>
        <v>29693378.399999999</v>
      </c>
      <c r="AH2" s="20">
        <f>Ingresos!AH10</f>
        <v>30269327.550000001</v>
      </c>
      <c r="AI2" s="20">
        <f>Ingresos!AI10</f>
        <v>30845276.699999999</v>
      </c>
      <c r="AJ2" s="20">
        <f>Ingresos!AJ10</f>
        <v>31485220.199999999</v>
      </c>
      <c r="AK2" s="20">
        <f>Ingresos!AK10</f>
        <v>32125163.699999999</v>
      </c>
      <c r="AL2" s="20">
        <f>Ingresos!AL10</f>
        <v>32765107.199999999</v>
      </c>
      <c r="AM2" s="20">
        <f>Ingresos!AM10</f>
        <v>28315349.664840002</v>
      </c>
      <c r="AN2" s="20">
        <f>Ingresos!AN10</f>
        <v>28381507.023870002</v>
      </c>
      <c r="AO2" s="20">
        <f>Ingresos!AO10</f>
        <v>28381507.023870002</v>
      </c>
      <c r="AP2" s="20">
        <f>Ingresos!AP10</f>
        <v>28447664.382900003</v>
      </c>
      <c r="AQ2" s="20">
        <f>Ingresos!AQ10</f>
        <v>28513821.741930004</v>
      </c>
      <c r="AR2" s="20">
        <f>Ingresos!AR10</f>
        <v>28579979.100960001</v>
      </c>
      <c r="AS2" s="20">
        <f>Ingresos!AS10</f>
        <v>28646136.459990002</v>
      </c>
      <c r="AT2" s="20">
        <f>Ingresos!AT10</f>
        <v>28712293.819020003</v>
      </c>
      <c r="AU2" s="20">
        <f>Ingresos!AU10</f>
        <v>28778451.178050004</v>
      </c>
      <c r="AV2" s="20">
        <f>Ingresos!AV10</f>
        <v>28778451.178050004</v>
      </c>
      <c r="AW2" s="20">
        <f>Ingresos!AW10</f>
        <v>28844608.537080005</v>
      </c>
      <c r="AX2" s="20">
        <f>Ingresos!AX10</f>
        <v>28910765.896110002</v>
      </c>
      <c r="AY2" s="20">
        <f>Ingresos!AY10</f>
        <v>38120961.869509995</v>
      </c>
      <c r="AZ2" s="20">
        <f>Ingresos!AZ10</f>
        <v>38120961.869509995</v>
      </c>
      <c r="BA2" s="20">
        <f>Ingresos!BA10</f>
        <v>38120961.869509995</v>
      </c>
      <c r="BB2" s="20">
        <f>Ingresos!BB10</f>
        <v>38120961.869509995</v>
      </c>
      <c r="BC2" s="20">
        <f>Ingresos!BC10</f>
        <v>38120961.869509995</v>
      </c>
      <c r="BD2" s="20">
        <f>Ingresos!BD10</f>
        <v>38189401.657426529</v>
      </c>
      <c r="BE2" s="20">
        <f>Ingresos!BE10</f>
        <v>38189401.657426529</v>
      </c>
      <c r="BF2" s="20">
        <f>Ingresos!BF10</f>
        <v>38189401.657426529</v>
      </c>
      <c r="BG2" s="20">
        <f>Ingresos!BG10</f>
        <v>38189401.657426529</v>
      </c>
      <c r="BH2" s="20">
        <f>Ingresos!BH10</f>
        <v>38189401.657426529</v>
      </c>
      <c r="BI2" s="20">
        <f>Ingresos!BI10</f>
        <v>38189401.657426529</v>
      </c>
      <c r="BJ2" s="20">
        <f>Ingresos!BJ10</f>
        <v>38257841.44534307</v>
      </c>
    </row>
    <row r="3" spans="1:62" x14ac:dyDescent="0.25">
      <c r="A3" s="28" t="s">
        <v>267</v>
      </c>
      <c r="B3" s="92">
        <f>'C y G Variables'!B10</f>
        <v>0</v>
      </c>
      <c r="C3" s="92">
        <f>'C y G Variables'!C10</f>
        <v>0</v>
      </c>
      <c r="D3" s="92">
        <f>'C y G Variables'!D10</f>
        <v>0</v>
      </c>
      <c r="E3" s="92">
        <f>'C y G Variables'!E10</f>
        <v>0</v>
      </c>
      <c r="F3" s="92">
        <f>'C y G Variables'!F10</f>
        <v>0</v>
      </c>
      <c r="G3" s="92">
        <f>'C y G Variables'!G10</f>
        <v>5225000</v>
      </c>
      <c r="H3" s="92">
        <f>'C y G Variables'!H10</f>
        <v>5335000</v>
      </c>
      <c r="I3" s="92">
        <f>'C y G Variables'!I10</f>
        <v>5500000</v>
      </c>
      <c r="J3" s="92">
        <f>'C y G Variables'!J10</f>
        <v>5720000</v>
      </c>
      <c r="K3" s="92">
        <f>'C y G Variables'!K10</f>
        <v>5995000</v>
      </c>
      <c r="L3" s="92">
        <f>'C y G Variables'!L10</f>
        <v>6325000</v>
      </c>
      <c r="M3" s="92">
        <f>'C y G Variables'!M10</f>
        <v>6600000</v>
      </c>
      <c r="N3" s="92">
        <f>'C y G Variables'!N10</f>
        <v>6930000</v>
      </c>
      <c r="O3" s="92">
        <f ca="1">'C y G Variables'!O10</f>
        <v>10500994.299999999</v>
      </c>
      <c r="P3" s="92">
        <f ca="1">'C y G Variables'!P10</f>
        <v>10913954.75</v>
      </c>
      <c r="Q3" s="92">
        <f ca="1">'C y G Variables'!Q10</f>
        <v>11326915.199999999</v>
      </c>
      <c r="R3" s="92">
        <f ca="1">'C y G Variables'!R10</f>
        <v>11798870</v>
      </c>
      <c r="S3" s="92">
        <f ca="1">'C y G Variables'!S10</f>
        <v>12270824.799999999</v>
      </c>
      <c r="T3" s="92">
        <f ca="1">'C y G Variables'!T10</f>
        <v>12742779.6</v>
      </c>
      <c r="U3" s="92">
        <f ca="1">'C y G Variables'!U10</f>
        <v>13450711.799999999</v>
      </c>
      <c r="V3" s="92">
        <f ca="1">'C y G Variables'!V10</f>
        <v>14158644</v>
      </c>
      <c r="W3" s="92">
        <f ca="1">'C y G Variables'!W10</f>
        <v>14984564.9</v>
      </c>
      <c r="X3" s="92">
        <f ca="1">'C y G Variables'!X10</f>
        <v>15810485.799999999</v>
      </c>
      <c r="Y3" s="92">
        <f ca="1">'C y G Variables'!Y10</f>
        <v>16636406.699999999</v>
      </c>
      <c r="Z3" s="92">
        <f ca="1">'C y G Variables'!Z10</f>
        <v>17580316.300000001</v>
      </c>
      <c r="AA3" s="92">
        <f ca="1">'C y G Variables'!AA10</f>
        <v>25629674.318280142</v>
      </c>
      <c r="AB3" s="92">
        <f ca="1">'C y G Variables'!AB10</f>
        <v>26644710.924944703</v>
      </c>
      <c r="AC3" s="92">
        <f ca="1">'C y G Variables'!AC10</f>
        <v>27152229.228276979</v>
      </c>
      <c r="AD3" s="92">
        <f ca="1">'C y G Variables'!AD10</f>
        <v>27723187.319525797</v>
      </c>
      <c r="AE3" s="92">
        <f ca="1">'C y G Variables'!AE10</f>
        <v>28294145.410774611</v>
      </c>
      <c r="AF3" s="92">
        <f ca="1">'C y G Variables'!AF10</f>
        <v>28865103.502023425</v>
      </c>
      <c r="AG3" s="92">
        <f ca="1">'C y G Variables'!AG10</f>
        <v>29436061.593272243</v>
      </c>
      <c r="AH3" s="92">
        <f ca="1">'C y G Variables'!AH10</f>
        <v>30007019.684521057</v>
      </c>
      <c r="AI3" s="92">
        <f ca="1">'C y G Variables'!AI10</f>
        <v>30577977.775769871</v>
      </c>
      <c r="AJ3" s="92">
        <f ca="1">'C y G Variables'!AJ10</f>
        <v>31212375.654935222</v>
      </c>
      <c r="AK3" s="92">
        <f ca="1">'C y G Variables'!AK10</f>
        <v>31846773.53410057</v>
      </c>
      <c r="AL3" s="92">
        <f ca="1">'C y G Variables'!AL10</f>
        <v>35041171.413265921</v>
      </c>
      <c r="AM3" s="92">
        <f>'C y G Variables'!AM10</f>
        <v>28315349.664840002</v>
      </c>
      <c r="AN3" s="92">
        <f>'C y G Variables'!AN10</f>
        <v>28381507.023870002</v>
      </c>
      <c r="AO3" s="92">
        <f>'C y G Variables'!AO10</f>
        <v>28381507.023870002</v>
      </c>
      <c r="AP3" s="92">
        <f>'C y G Variables'!AP10</f>
        <v>28447664.382900003</v>
      </c>
      <c r="AQ3" s="92">
        <f>'C y G Variables'!AQ10</f>
        <v>28513821.741930004</v>
      </c>
      <c r="AR3" s="92">
        <f>'C y G Variables'!AR10</f>
        <v>28579979.100960001</v>
      </c>
      <c r="AS3" s="92">
        <f>'C y G Variables'!AS10</f>
        <v>28646136.459990002</v>
      </c>
      <c r="AT3" s="92">
        <f>'C y G Variables'!AT10</f>
        <v>28712293.819020003</v>
      </c>
      <c r="AU3" s="92">
        <f>'C y G Variables'!AU10</f>
        <v>28778451.178050004</v>
      </c>
      <c r="AV3" s="92">
        <f>'C y G Variables'!AV10</f>
        <v>28778451.178050004</v>
      </c>
      <c r="AW3" s="92">
        <f>'C y G Variables'!AW10</f>
        <v>28844608.537080005</v>
      </c>
      <c r="AX3" s="92">
        <f>'C y G Variables'!AX10</f>
        <v>28910765.896110002</v>
      </c>
      <c r="AY3" s="92">
        <f>'C y G Variables'!AY10</f>
        <v>38120961.869509995</v>
      </c>
      <c r="AZ3" s="92">
        <f>'C y G Variables'!AZ10</f>
        <v>38120961.869509995</v>
      </c>
      <c r="BA3" s="92">
        <f>'C y G Variables'!BA10</f>
        <v>38120961.869509995</v>
      </c>
      <c r="BB3" s="92">
        <f>'C y G Variables'!BB10</f>
        <v>38120961.869509995</v>
      </c>
      <c r="BC3" s="92">
        <f>'C y G Variables'!BC10</f>
        <v>38120961.869509995</v>
      </c>
      <c r="BD3" s="92">
        <f>'C y G Variables'!BD10</f>
        <v>38189401.657426529</v>
      </c>
      <c r="BE3" s="92">
        <f>'C y G Variables'!BE10</f>
        <v>38189401.657426529</v>
      </c>
      <c r="BF3" s="92">
        <f>'C y G Variables'!BF10</f>
        <v>38189401.657426529</v>
      </c>
      <c r="BG3" s="92">
        <f>'C y G Variables'!BG10</f>
        <v>38189401.657426529</v>
      </c>
      <c r="BH3" s="92">
        <f>'C y G Variables'!BH10</f>
        <v>38189401.657426529</v>
      </c>
      <c r="BI3" s="92">
        <f>'C y G Variables'!BI10</f>
        <v>38189401.657426529</v>
      </c>
      <c r="BJ3" s="92">
        <f>'C y G Variables'!BJ10</f>
        <v>38257841.44534307</v>
      </c>
    </row>
    <row r="4" spans="1:62" x14ac:dyDescent="0.25">
      <c r="A4" s="28" t="s">
        <v>40</v>
      </c>
      <c r="B4" s="92">
        <f>'C y G Fijos'!B10+Nomina!B125</f>
        <v>0</v>
      </c>
      <c r="C4" s="92">
        <f>'C y G Fijos'!C10+Nomina!C125</f>
        <v>8439448</v>
      </c>
      <c r="D4" s="92">
        <f>'C y G Fijos'!D10+Nomina!D125</f>
        <v>8439448</v>
      </c>
      <c r="E4" s="92">
        <f>'C y G Fijos'!E10+Nomina!E125</f>
        <v>8439448</v>
      </c>
      <c r="F4" s="92">
        <f>'C y G Fijos'!F10+Nomina!F125</f>
        <v>8439448</v>
      </c>
      <c r="G4" s="92">
        <f>'C y G Fijos'!G10+Nomina!G125</f>
        <v>8439448</v>
      </c>
      <c r="H4" s="92">
        <f>'C y G Fijos'!H10+Nomina!H125</f>
        <v>11438248</v>
      </c>
      <c r="I4" s="20">
        <f>'C y G Fijos'!I10+Nomina!I125</f>
        <v>8439448</v>
      </c>
      <c r="J4" s="20">
        <f>'C y G Fijos'!J10+Nomina!J125</f>
        <v>8439448</v>
      </c>
      <c r="K4" s="20">
        <f>'C y G Fijos'!K10+Nomina!K125</f>
        <v>8439448</v>
      </c>
      <c r="L4" s="20">
        <f>'C y G Fijos'!L10+Nomina!L125</f>
        <v>8439448</v>
      </c>
      <c r="M4" s="20">
        <f>'C y G Fijos'!M10+Nomina!M125</f>
        <v>8439448</v>
      </c>
      <c r="N4" s="20">
        <f>'C y G Fijos'!N10+Nomina!N125</f>
        <v>14440648</v>
      </c>
      <c r="O4" s="20">
        <f>'C y G Fijos'!O10+Nomina!O125</f>
        <v>9221933.254999999</v>
      </c>
      <c r="P4" s="20">
        <f>'C y G Fijos'!P10+Nomina!P125</f>
        <v>10248559.939999999</v>
      </c>
      <c r="Q4" s="20">
        <f>'C y G Fijos'!Q10+Nomina!Q125</f>
        <v>9156496.9399999995</v>
      </c>
      <c r="R4" s="20">
        <f>'C y G Fijos'!R10+Nomina!R125</f>
        <v>9156496.9399999995</v>
      </c>
      <c r="S4" s="20">
        <f>'C y G Fijos'!S10+Nomina!S125</f>
        <v>9156496.9399999995</v>
      </c>
      <c r="T4" s="20">
        <f>'C y G Fijos'!T10+Nomina!T125</f>
        <v>12432685.939999999</v>
      </c>
      <c r="U4" s="20">
        <f>'C y G Fijos'!U10+Nomina!U125</f>
        <v>9156496.9399999995</v>
      </c>
      <c r="V4" s="20">
        <f>'C y G Fijos'!V10+Nomina!V125</f>
        <v>9156496.9399999995</v>
      </c>
      <c r="W4" s="20">
        <f>'C y G Fijos'!W10+Nomina!W125</f>
        <v>9156496.9399999995</v>
      </c>
      <c r="X4" s="20">
        <f>'C y G Fijos'!X10+Nomina!X125</f>
        <v>9156496.9399999995</v>
      </c>
      <c r="Y4" s="20">
        <f>'C y G Fijos'!Y10+Nomina!Y125</f>
        <v>9156496.9399999995</v>
      </c>
      <c r="Z4" s="20">
        <f>'C y G Fijos'!Z10+Nomina!Z125</f>
        <v>15712807.939999999</v>
      </c>
      <c r="AA4" s="20">
        <f>'C y G Fijos'!AA10+Nomina!AA125</f>
        <v>11660570.628914373</v>
      </c>
      <c r="AB4" s="20">
        <f>'C y G Fijos'!AB10+Nomina!AB125</f>
        <v>12285783.7920125</v>
      </c>
      <c r="AC4" s="20">
        <f>'C y G Fijos'!AC10+Nomina!AC125</f>
        <v>10890355.6241375</v>
      </c>
      <c r="AD4" s="20">
        <f>'C y G Fijos'!AD10+Nomina!AD125</f>
        <v>10890355.6241375</v>
      </c>
      <c r="AE4" s="20">
        <f>'C y G Fijos'!AE10+Nomina!AE125</f>
        <v>10890355.6241375</v>
      </c>
      <c r="AF4" s="20">
        <f>'C y G Fijos'!AF10+Nomina!AF125</f>
        <v>15076640.127762498</v>
      </c>
      <c r="AG4" s="20">
        <f>'C y G Fijos'!AG10+Nomina!AG125</f>
        <v>10890355.6241375</v>
      </c>
      <c r="AH4" s="20">
        <f>'C y G Fijos'!AH10+Nomina!AH125</f>
        <v>10890355.6241375</v>
      </c>
      <c r="AI4" s="20">
        <f>'C y G Fijos'!AI10+Nomina!AI125</f>
        <v>10890355.6241375</v>
      </c>
      <c r="AJ4" s="20">
        <f>'C y G Fijos'!AJ10+Nomina!AJ125</f>
        <v>10890355.6241375</v>
      </c>
      <c r="AK4" s="20">
        <f>'C y G Fijos'!AK10+Nomina!AK125</f>
        <v>10890355.6241375</v>
      </c>
      <c r="AL4" s="20">
        <f>'C y G Fijos'!AL10+Nomina!AL125</f>
        <v>19267950.183012497</v>
      </c>
      <c r="AM4" s="20">
        <f>'C y G Fijos'!AM10+Nomina!AM125</f>
        <v>11966647.908332132</v>
      </c>
      <c r="AN4" s="20">
        <f>'C y G Fijos'!AN10+Nomina!AN125</f>
        <v>13406052.994917713</v>
      </c>
      <c r="AO4" s="20">
        <f>'C y G Fijos'!AO10+Nomina!AO125</f>
        <v>11875268.294758838</v>
      </c>
      <c r="AP4" s="20">
        <f>'C y G Fijos'!AP10+Nomina!AP125</f>
        <v>11875268.294758838</v>
      </c>
      <c r="AQ4" s="20">
        <f>'C y G Fijos'!AQ10+Nomina!AQ125</f>
        <v>11875268.294758838</v>
      </c>
      <c r="AR4" s="20">
        <f>'C y G Fijos'!AR10+Nomina!AR125</f>
        <v>16467622.395235462</v>
      </c>
      <c r="AS4" s="20">
        <f>'C y G Fijos'!AS10+Nomina!AS125</f>
        <v>11875268.294758838</v>
      </c>
      <c r="AT4" s="20">
        <f>'C y G Fijos'!AT10+Nomina!AT125</f>
        <v>11875268.294758838</v>
      </c>
      <c r="AU4" s="20">
        <f>'C y G Fijos'!AU10+Nomina!AU125</f>
        <v>11875268.294758838</v>
      </c>
      <c r="AV4" s="20">
        <f>'C y G Fijos'!AV10+Nomina!AV125</f>
        <v>11875268.294758838</v>
      </c>
      <c r="AW4" s="20">
        <f>'C y G Fijos'!AW10+Nomina!AW125</f>
        <v>11875268.294758838</v>
      </c>
      <c r="AX4" s="20">
        <f>'C y G Fijos'!AX10+Nomina!AX125</f>
        <v>21065489.525844712</v>
      </c>
      <c r="AY4" s="20">
        <f>'C y G Fijos'!AY10+Nomina!AY125</f>
        <v>12893641.65665176</v>
      </c>
      <c r="AZ4" s="20">
        <f>'C y G Fijos'!AZ10+Nomina!AZ125</f>
        <v>13454291.466987761</v>
      </c>
      <c r="BA4" s="20">
        <f>'C y G Fijos'!BA10+Nomina!BA125</f>
        <v>12857762.174187759</v>
      </c>
      <c r="BB4" s="20">
        <f>'C y G Fijos'!BB10+Nomina!BB125</f>
        <v>12857762.174187759</v>
      </c>
      <c r="BC4" s="20">
        <f>'C y G Fijos'!BC10+Nomina!BC125</f>
        <v>12857762.174187759</v>
      </c>
      <c r="BD4" s="20">
        <f>'C y G Fijos'!BD10+Nomina!BD125</f>
        <v>14647350.052587761</v>
      </c>
      <c r="BE4" s="20">
        <f>'C y G Fijos'!BE10+Nomina!BE125</f>
        <v>12857762.174187759</v>
      </c>
      <c r="BF4" s="20">
        <f>'C y G Fijos'!BF10+Nomina!BF125</f>
        <v>12857762.174187759</v>
      </c>
      <c r="BG4" s="20">
        <f>'C y G Fijos'!BG10+Nomina!BG125</f>
        <v>12857762.174187759</v>
      </c>
      <c r="BH4" s="20">
        <f>'C y G Fijos'!BH10+Nomina!BH125</f>
        <v>12857762.174187759</v>
      </c>
      <c r="BI4" s="20">
        <f>'C y G Fijos'!BI10+Nomina!BI125</f>
        <v>12857762.174187759</v>
      </c>
      <c r="BJ4" s="20">
        <f>'C y G Fijos'!BJ10+Nomina!BJ125</f>
        <v>22856722.873609193</v>
      </c>
    </row>
    <row r="5" spans="1:62" x14ac:dyDescent="0.25">
      <c r="A5" s="28" t="s">
        <v>145</v>
      </c>
    </row>
    <row r="6" spans="1:62" x14ac:dyDescent="0.25">
      <c r="A6" s="28" t="s">
        <v>47</v>
      </c>
      <c r="B6" s="20">
        <f>'C y G Fijos'!B22+Nomina!B77</f>
        <v>0</v>
      </c>
      <c r="C6" s="20">
        <f>'C y G Fijos'!C22+Nomina!C77</f>
        <v>6120880</v>
      </c>
      <c r="D6" s="20">
        <f>'C y G Fijos'!D22+Nomina!D77</f>
        <v>6120880</v>
      </c>
      <c r="E6" s="20">
        <f>'C y G Fijos'!E22+Nomina!E77</f>
        <v>6120880</v>
      </c>
      <c r="F6" s="20">
        <f>'C y G Fijos'!F22+Nomina!F77</f>
        <v>6120880</v>
      </c>
      <c r="G6" s="20">
        <f>'C y G Fijos'!G22+Nomina!G77</f>
        <v>6120880</v>
      </c>
      <c r="H6" s="20">
        <f>'C y G Fijos'!H22+Nomina!H77</f>
        <v>8120080</v>
      </c>
      <c r="I6" s="20">
        <f>'C y G Fijos'!I22+Nomina!I77</f>
        <v>6120880</v>
      </c>
      <c r="J6" s="20">
        <f>'C y G Fijos'!J22+Nomina!J77</f>
        <v>6120880</v>
      </c>
      <c r="K6" s="20">
        <f>'C y G Fijos'!K22+Nomina!K77</f>
        <v>6120880</v>
      </c>
      <c r="L6" s="20">
        <f>'C y G Fijos'!L22+Nomina!L77</f>
        <v>6120880</v>
      </c>
      <c r="M6" s="20">
        <f>'C y G Fijos'!M22+Nomina!M77</f>
        <v>6120880</v>
      </c>
      <c r="N6" s="20">
        <f>'C y G Fijos'!N22+Nomina!N77</f>
        <v>10121680</v>
      </c>
      <c r="O6" s="20">
        <f>'C y G Fijos'!O22+Nomina!O77</f>
        <v>6643085.6100000003</v>
      </c>
      <c r="P6" s="20">
        <f>'C y G Fijos'!P22+Nomina!P77</f>
        <v>7327503.4000000004</v>
      </c>
      <c r="Q6" s="20">
        <f>'C y G Fijos'!Q22+Nomina!Q77</f>
        <v>6599461.4000000004</v>
      </c>
      <c r="R6" s="20">
        <f>'C y G Fijos'!R22+Nomina!R77</f>
        <v>6599461.4000000004</v>
      </c>
      <c r="S6" s="20">
        <f>'C y G Fijos'!S22+Nomina!S77</f>
        <v>6599461.4000000004</v>
      </c>
      <c r="T6" s="20">
        <f>'C y G Fijos'!T22+Nomina!T77</f>
        <v>8783587.4000000004</v>
      </c>
      <c r="U6" s="20">
        <f>'C y G Fijos'!U22+Nomina!U77</f>
        <v>6599461.4000000004</v>
      </c>
      <c r="V6" s="20">
        <f>'C y G Fijos'!V22+Nomina!V77</f>
        <v>6599461.4000000004</v>
      </c>
      <c r="W6" s="20">
        <f>'C y G Fijos'!W22+Nomina!W77</f>
        <v>6599461.4000000004</v>
      </c>
      <c r="X6" s="20">
        <f>'C y G Fijos'!X22+Nomina!X77</f>
        <v>6599461.4000000004</v>
      </c>
      <c r="Y6" s="20">
        <f>'C y G Fijos'!Y22+Nomina!Y77</f>
        <v>6599461.4000000004</v>
      </c>
      <c r="Z6" s="20">
        <f>'C y G Fijos'!Z22+Nomina!Z77</f>
        <v>10970335.4</v>
      </c>
      <c r="AA6" s="20">
        <f>'C y G Fijos'!AA22+Nomina!AA77</f>
        <v>7571030.369035</v>
      </c>
      <c r="AB6" s="20">
        <f>'C y G Fijos'!AB22+Nomina!AB77</f>
        <v>7921424.2429000009</v>
      </c>
      <c r="AC6" s="20">
        <f>'C y G Fijos'!AC22+Nomina!AC77</f>
        <v>7125310.3158999998</v>
      </c>
      <c r="AD6" s="20">
        <f>'C y G Fijos'!AD22+Nomina!AD77</f>
        <v>7125310.3158999998</v>
      </c>
      <c r="AE6" s="20">
        <f>'C y G Fijos'!AE22+Nomina!AE77</f>
        <v>7125310.3158999998</v>
      </c>
      <c r="AF6" s="20">
        <f>'C y G Fijos'!AF22+Nomina!AF77</f>
        <v>9513652.0968999993</v>
      </c>
      <c r="AG6" s="20">
        <f>'C y G Fijos'!AG22+Nomina!AG77</f>
        <v>7125310.3158999998</v>
      </c>
      <c r="AH6" s="20">
        <f>'C y G Fijos'!AH22+Nomina!AH77</f>
        <v>7125310.3158999998</v>
      </c>
      <c r="AI6" s="20">
        <f>'C y G Fijos'!AI22+Nomina!AI77</f>
        <v>7125310.3158999998</v>
      </c>
      <c r="AJ6" s="20">
        <f>'C y G Fijos'!AJ22+Nomina!AJ77</f>
        <v>7125310.3158999998</v>
      </c>
      <c r="AK6" s="20">
        <f>'C y G Fijos'!AK22+Nomina!AK77</f>
        <v>7125310.3158999998</v>
      </c>
      <c r="AL6" s="20">
        <f>'C y G Fijos'!AL22+Nomina!AL77</f>
        <v>11904861.0349</v>
      </c>
      <c r="AM6" s="20">
        <f>'C y G Fijos'!AM22+Nomina!AM77</f>
        <v>7770184.1593318935</v>
      </c>
      <c r="AN6" s="20">
        <f>'C y G Fijos'!AN22+Nomina!AN77</f>
        <v>8591387.6167412996</v>
      </c>
      <c r="AO6" s="20">
        <f>'C y G Fijos'!AO22+Nomina!AO77</f>
        <v>7718050.6388222985</v>
      </c>
      <c r="AP6" s="20">
        <f>'C y G Fijos'!AP22+Nomina!AP77</f>
        <v>7718050.6388222985</v>
      </c>
      <c r="AQ6" s="20">
        <f>'C y G Fijos'!AQ22+Nomina!AQ77</f>
        <v>7718050.6388222985</v>
      </c>
      <c r="AR6" s="20">
        <f>'C y G Fijos'!AR22+Nomina!AR77</f>
        <v>10338061.5725793</v>
      </c>
      <c r="AS6" s="20">
        <f>'C y G Fijos'!AS22+Nomina!AS77</f>
        <v>7718050.6388222985</v>
      </c>
      <c r="AT6" s="20">
        <f>'C y G Fijos'!AT22+Nomina!AT77</f>
        <v>7718050.6388222985</v>
      </c>
      <c r="AU6" s="20">
        <f>'C y G Fijos'!AU22+Nomina!AU77</f>
        <v>7718050.6388222985</v>
      </c>
      <c r="AV6" s="20">
        <f>'C y G Fijos'!AV22+Nomina!AV77</f>
        <v>7718050.6388222985</v>
      </c>
      <c r="AW6" s="20">
        <f>'C y G Fijos'!AW22+Nomina!AW77</f>
        <v>7718050.6388222985</v>
      </c>
      <c r="AX6" s="20">
        <f>'C y G Fijos'!AX22+Nomina!AX77</f>
        <v>12961217.777565299</v>
      </c>
      <c r="AY6" s="20">
        <f>'C y G Fijos'!AY22+Nomina!AY77</f>
        <v>8368264.411643127</v>
      </c>
      <c r="AZ6" s="20">
        <f>'C y G Fijos'!AZ22+Nomina!AZ77</f>
        <v>9261303.8717839792</v>
      </c>
      <c r="BA6" s="20">
        <f>'C y G Fijos'!BA22+Nomina!BA77</f>
        <v>8311113.2398081068</v>
      </c>
      <c r="BB6" s="20">
        <f>'C y G Fijos'!BB22+Nomina!BB77</f>
        <v>8311113.2398081068</v>
      </c>
      <c r="BC6" s="20">
        <f>'C y G Fijos'!BC22+Nomina!BC77</f>
        <v>8311113.2398081068</v>
      </c>
      <c r="BD6" s="20">
        <f>'C y G Fijos'!BD22+Nomina!BD77</f>
        <v>11161685.135735724</v>
      </c>
      <c r="BE6" s="20">
        <f>'C y G Fijos'!BE22+Nomina!BE77</f>
        <v>8311113.2398081068</v>
      </c>
      <c r="BF6" s="20">
        <f>'C y G Fijos'!BF22+Nomina!BF77</f>
        <v>8311113.2398081068</v>
      </c>
      <c r="BG6" s="20">
        <f>'C y G Fijos'!BG22+Nomina!BG77</f>
        <v>8311113.2398081068</v>
      </c>
      <c r="BH6" s="20">
        <f>'C y G Fijos'!BH22+Nomina!BH77</f>
        <v>8311113.2398081068</v>
      </c>
      <c r="BI6" s="20">
        <f>'C y G Fijos'!BI22+Nomina!BI77</f>
        <v>8311113.2398081068</v>
      </c>
      <c r="BJ6" s="20">
        <f>'C y G Fijos'!BJ22+Nomina!BJ77</f>
        <v>14015679.086760493</v>
      </c>
    </row>
    <row r="7" spans="1:62" x14ac:dyDescent="0.25">
      <c r="A7" s="28" t="s">
        <v>146</v>
      </c>
      <c r="B7" s="20">
        <f>'Inv. Inicial'!B32</f>
        <v>12825000</v>
      </c>
      <c r="C7" s="20">
        <f>'Inv. Inicial'!C32</f>
        <v>0</v>
      </c>
      <c r="D7" s="20">
        <f>'Inv. Inicial'!D32</f>
        <v>0</v>
      </c>
      <c r="E7" s="20">
        <f>'Inv. Inicial'!E32</f>
        <v>0</v>
      </c>
      <c r="F7" s="20">
        <f>'Inv. Inicial'!F32</f>
        <v>0</v>
      </c>
      <c r="G7" s="20">
        <f>'Inv. Inicial'!G32</f>
        <v>0</v>
      </c>
      <c r="H7" s="20">
        <f>'Inv. Inicial'!H32</f>
        <v>0</v>
      </c>
      <c r="I7" s="20">
        <f>'Inv. Inicial'!I32</f>
        <v>0</v>
      </c>
      <c r="J7" s="20">
        <f>'Inv. Inicial'!J32</f>
        <v>0</v>
      </c>
      <c r="K7" s="20">
        <f>'Inv. Inicial'!K32</f>
        <v>0</v>
      </c>
      <c r="L7" s="20">
        <f>'Inv. Inicial'!L32</f>
        <v>0</v>
      </c>
      <c r="M7" s="20">
        <f>'Inv. Inicial'!M32</f>
        <v>0</v>
      </c>
      <c r="N7" s="20">
        <f>'Inv. Inicial'!N32</f>
        <v>0</v>
      </c>
      <c r="O7" s="20">
        <f>'Inv. Inicial'!O32</f>
        <v>0</v>
      </c>
      <c r="P7" s="20">
        <f>'Inv. Inicial'!P32</f>
        <v>0</v>
      </c>
      <c r="Q7" s="20">
        <f>'Inv. Inicial'!Q32</f>
        <v>0</v>
      </c>
      <c r="R7" s="20">
        <f>'Inv. Inicial'!R32</f>
        <v>0</v>
      </c>
      <c r="S7" s="20">
        <f>'Inv. Inicial'!S32</f>
        <v>0</v>
      </c>
      <c r="T7" s="20">
        <f>'Inv. Inicial'!T32</f>
        <v>0</v>
      </c>
      <c r="U7" s="20">
        <f>'Inv. Inicial'!U32</f>
        <v>0</v>
      </c>
      <c r="V7" s="20">
        <f>'Inv. Inicial'!V32</f>
        <v>0</v>
      </c>
      <c r="W7" s="20">
        <f>'Inv. Inicial'!W32</f>
        <v>0</v>
      </c>
      <c r="X7" s="20">
        <f>'Inv. Inicial'!X32</f>
        <v>0</v>
      </c>
      <c r="Y7" s="20">
        <f>'Inv. Inicial'!Y32</f>
        <v>0</v>
      </c>
      <c r="Z7" s="20">
        <f>'Inv. Inicial'!Z32</f>
        <v>0</v>
      </c>
      <c r="AA7" s="20">
        <f>'Inv. Inicial'!AA32</f>
        <v>0</v>
      </c>
      <c r="AB7" s="20">
        <f>'Inv. Inicial'!AB32</f>
        <v>0</v>
      </c>
      <c r="AC7" s="20">
        <f>'Inv. Inicial'!AC32</f>
        <v>0</v>
      </c>
      <c r="AD7" s="20">
        <f>'Inv. Inicial'!AD32</f>
        <v>0</v>
      </c>
      <c r="AE7" s="20">
        <f>'Inv. Inicial'!AE32</f>
        <v>0</v>
      </c>
      <c r="AF7" s="20">
        <f>'Inv. Inicial'!AF32</f>
        <v>0</v>
      </c>
      <c r="AG7" s="20">
        <f>'Inv. Inicial'!AG32</f>
        <v>0</v>
      </c>
      <c r="AH7" s="20">
        <f>'Inv. Inicial'!AH32</f>
        <v>0</v>
      </c>
      <c r="AI7" s="20">
        <f>'Inv. Inicial'!AI32</f>
        <v>0</v>
      </c>
      <c r="AJ7" s="20">
        <f>'Inv. Inicial'!AJ32</f>
        <v>0</v>
      </c>
      <c r="AK7" s="20">
        <f>'Inv. Inicial'!AK32</f>
        <v>0</v>
      </c>
      <c r="AL7" s="20">
        <f>'Inv. Inicial'!AL32</f>
        <v>0</v>
      </c>
      <c r="AM7" s="20">
        <f>'Inv. Inicial'!AM32</f>
        <v>0</v>
      </c>
      <c r="AN7" s="20">
        <f>'Inv. Inicial'!AN32</f>
        <v>0</v>
      </c>
      <c r="AO7" s="20">
        <f>'Inv. Inicial'!AO32</f>
        <v>0</v>
      </c>
      <c r="AP7" s="20">
        <f>'Inv. Inicial'!AP32</f>
        <v>0</v>
      </c>
      <c r="AQ7" s="20">
        <f>'Inv. Inicial'!AQ32</f>
        <v>0</v>
      </c>
      <c r="AR7" s="20">
        <f>'Inv. Inicial'!AR32</f>
        <v>0</v>
      </c>
      <c r="AS7" s="20">
        <f>'Inv. Inicial'!AS32</f>
        <v>0</v>
      </c>
      <c r="AT7" s="20">
        <f>'Inv. Inicial'!AT32</f>
        <v>0</v>
      </c>
      <c r="AU7" s="20">
        <f>'Inv. Inicial'!AU32</f>
        <v>0</v>
      </c>
      <c r="AV7" s="20">
        <f>'Inv. Inicial'!AV32</f>
        <v>0</v>
      </c>
      <c r="AW7" s="20">
        <f>'Inv. Inicial'!AW32</f>
        <v>0</v>
      </c>
      <c r="AX7" s="20">
        <f>'Inv. Inicial'!AX32</f>
        <v>0</v>
      </c>
      <c r="AY7" s="20">
        <f>'Inv. Inicial'!AY32</f>
        <v>0</v>
      </c>
      <c r="AZ7" s="20">
        <f>'Inv. Inicial'!AZ32</f>
        <v>0</v>
      </c>
      <c r="BA7" s="20">
        <f>'Inv. Inicial'!BA32</f>
        <v>0</v>
      </c>
      <c r="BB7" s="20">
        <f>'Inv. Inicial'!BB32</f>
        <v>0</v>
      </c>
      <c r="BC7" s="20">
        <f>'Inv. Inicial'!BC32</f>
        <v>0</v>
      </c>
      <c r="BD7" s="20">
        <f>'Inv. Inicial'!BD32</f>
        <v>0</v>
      </c>
      <c r="BE7" s="20">
        <f>'Inv. Inicial'!BE32</f>
        <v>0</v>
      </c>
      <c r="BF7" s="20">
        <f>'Inv. Inicial'!BF32</f>
        <v>0</v>
      </c>
      <c r="BG7" s="20">
        <f>'Inv. Inicial'!BG32</f>
        <v>0</v>
      </c>
      <c r="BH7" s="20">
        <f>'Inv. Inicial'!BH32</f>
        <v>0</v>
      </c>
      <c r="BI7" s="20">
        <f>'Inv. Inicial'!BI32</f>
        <v>0</v>
      </c>
      <c r="BJ7" s="20">
        <f>'Inv. Inicial'!BJ32</f>
        <v>0</v>
      </c>
    </row>
    <row r="8" spans="1:62" x14ac:dyDescent="0.25">
      <c r="A8" s="28" t="s">
        <v>147</v>
      </c>
      <c r="B8" s="20">
        <f>'Inv. Inicial'!B33</f>
        <v>64195488</v>
      </c>
      <c r="C8" s="20">
        <f>'Inv. Inicial'!C33</f>
        <v>0</v>
      </c>
      <c r="D8" s="20">
        <f>'Inv. Inicial'!D33</f>
        <v>0</v>
      </c>
      <c r="E8" s="20">
        <f>'Inv. Inicial'!E33</f>
        <v>0</v>
      </c>
      <c r="F8" s="20">
        <f>'Inv. Inicial'!F33</f>
        <v>0</v>
      </c>
      <c r="G8" s="20">
        <f>'Inv. Inicial'!G33</f>
        <v>0</v>
      </c>
      <c r="H8" s="20">
        <f>'Inv. Inicial'!H33</f>
        <v>0</v>
      </c>
      <c r="I8" s="20">
        <f>'Inv. Inicial'!I33</f>
        <v>0</v>
      </c>
      <c r="J8" s="20">
        <f>'Inv. Inicial'!J33</f>
        <v>0</v>
      </c>
      <c r="K8" s="20">
        <f>'Inv. Inicial'!K33</f>
        <v>0</v>
      </c>
      <c r="L8" s="20">
        <f>'Inv. Inicial'!L33</f>
        <v>0</v>
      </c>
      <c r="M8" s="20">
        <f>'Inv. Inicial'!M33</f>
        <v>0</v>
      </c>
      <c r="N8" s="20">
        <f>'Inv. Inicial'!N33</f>
        <v>0</v>
      </c>
      <c r="O8" s="20">
        <f>'Inv. Inicial'!O33</f>
        <v>0</v>
      </c>
      <c r="P8" s="20">
        <f>'Inv. Inicial'!P33</f>
        <v>0</v>
      </c>
      <c r="Q8" s="20">
        <f>'Inv. Inicial'!Q33</f>
        <v>0</v>
      </c>
      <c r="R8" s="20">
        <f>'Inv. Inicial'!R33</f>
        <v>0</v>
      </c>
      <c r="S8" s="20">
        <f>'Inv. Inicial'!S33</f>
        <v>0</v>
      </c>
      <c r="T8" s="20">
        <f>'Inv. Inicial'!T33</f>
        <v>0</v>
      </c>
      <c r="U8" s="20">
        <f>'Inv. Inicial'!U33</f>
        <v>0</v>
      </c>
      <c r="V8" s="20">
        <f>'Inv. Inicial'!V33</f>
        <v>0</v>
      </c>
      <c r="W8" s="20">
        <f>'Inv. Inicial'!W33</f>
        <v>0</v>
      </c>
      <c r="X8" s="20">
        <f>'Inv. Inicial'!X33</f>
        <v>0</v>
      </c>
      <c r="Y8" s="20">
        <f>'Inv. Inicial'!Y33</f>
        <v>0</v>
      </c>
      <c r="Z8" s="20">
        <f>'Inv. Inicial'!Z33</f>
        <v>0</v>
      </c>
      <c r="AA8" s="20">
        <f>'Inv. Inicial'!AA33</f>
        <v>0</v>
      </c>
      <c r="AB8" s="20">
        <f>'Inv. Inicial'!AB33</f>
        <v>0</v>
      </c>
      <c r="AC8" s="20">
        <f>'Inv. Inicial'!AC33</f>
        <v>0</v>
      </c>
      <c r="AD8" s="20">
        <f>'Inv. Inicial'!AD33</f>
        <v>0</v>
      </c>
      <c r="AE8" s="20">
        <f>'Inv. Inicial'!AE33</f>
        <v>0</v>
      </c>
      <c r="AF8" s="20">
        <f>'Inv. Inicial'!AF33</f>
        <v>0</v>
      </c>
      <c r="AG8" s="20">
        <f>'Inv. Inicial'!AG33</f>
        <v>0</v>
      </c>
      <c r="AH8" s="20">
        <f>'Inv. Inicial'!AH33</f>
        <v>0</v>
      </c>
      <c r="AI8" s="20">
        <f>'Inv. Inicial'!AI33</f>
        <v>0</v>
      </c>
      <c r="AJ8" s="20">
        <f>'Inv. Inicial'!AJ33</f>
        <v>0</v>
      </c>
      <c r="AK8" s="20">
        <f>'Inv. Inicial'!AK33</f>
        <v>0</v>
      </c>
      <c r="AL8" s="20">
        <f>'Inv. Inicial'!AL33</f>
        <v>0</v>
      </c>
      <c r="AM8" s="20">
        <f>'Inv. Inicial'!AM33</f>
        <v>0</v>
      </c>
      <c r="AN8" s="20">
        <f>'Inv. Inicial'!AN33</f>
        <v>0</v>
      </c>
      <c r="AO8" s="20">
        <f>'Inv. Inicial'!AO33</f>
        <v>0</v>
      </c>
      <c r="AP8" s="20">
        <f>'Inv. Inicial'!AP33</f>
        <v>0</v>
      </c>
      <c r="AQ8" s="20">
        <f>'Inv. Inicial'!AQ33</f>
        <v>0</v>
      </c>
      <c r="AR8" s="20">
        <f>'Inv. Inicial'!AR33</f>
        <v>0</v>
      </c>
      <c r="AS8" s="20">
        <f>'Inv. Inicial'!AS33</f>
        <v>0</v>
      </c>
      <c r="AT8" s="20">
        <f>'Inv. Inicial'!AT33</f>
        <v>0</v>
      </c>
      <c r="AU8" s="20">
        <f>'Inv. Inicial'!AU33</f>
        <v>0</v>
      </c>
      <c r="AV8" s="20">
        <f>'Inv. Inicial'!AV33</f>
        <v>0</v>
      </c>
      <c r="AW8" s="20">
        <f>'Inv. Inicial'!AW33</f>
        <v>0</v>
      </c>
      <c r="AX8" s="20">
        <f>'Inv. Inicial'!AX33</f>
        <v>0</v>
      </c>
      <c r="AY8" s="20">
        <f>'Inv. Inicial'!AY33</f>
        <v>0</v>
      </c>
      <c r="AZ8" s="20">
        <f>'Inv. Inicial'!AZ33</f>
        <v>0</v>
      </c>
      <c r="BA8" s="20">
        <f>'Inv. Inicial'!BA33</f>
        <v>0</v>
      </c>
      <c r="BB8" s="20">
        <f>'Inv. Inicial'!BB33</f>
        <v>0</v>
      </c>
      <c r="BC8" s="20">
        <f>'Inv. Inicial'!BC33</f>
        <v>0</v>
      </c>
      <c r="BD8" s="20">
        <f>'Inv. Inicial'!BD33</f>
        <v>0</v>
      </c>
      <c r="BE8" s="20">
        <f>'Inv. Inicial'!BE33</f>
        <v>0</v>
      </c>
      <c r="BF8" s="20">
        <f>'Inv. Inicial'!BF33</f>
        <v>0</v>
      </c>
      <c r="BG8" s="20">
        <f>'Inv. Inicial'!BG33</f>
        <v>0</v>
      </c>
      <c r="BH8" s="20">
        <f>'Inv. Inicial'!BH33</f>
        <v>0</v>
      </c>
      <c r="BI8" s="20">
        <f>'Inv. Inicial'!BI33</f>
        <v>0</v>
      </c>
      <c r="BJ8" s="20">
        <f>'Inv. Inicial'!BJ33</f>
        <v>0</v>
      </c>
    </row>
    <row r="9" spans="1:62" x14ac:dyDescent="0.25">
      <c r="A9" s="28" t="s">
        <v>148</v>
      </c>
      <c r="B9" s="31">
        <f>+B2-SUM(B3:B8)</f>
        <v>-77020488</v>
      </c>
      <c r="C9" s="31">
        <f>+C2-SUM(C3:C8)</f>
        <v>-14560328</v>
      </c>
      <c r="D9" s="31">
        <f t="shared" ref="D9:I9" si="0">+D2-SUM(D3:D8)</f>
        <v>-14560328</v>
      </c>
      <c r="E9" s="31">
        <f t="shared" si="0"/>
        <v>-14560328</v>
      </c>
      <c r="F9" s="31">
        <f>+F2-SUM(F3:F8)</f>
        <v>-14560328</v>
      </c>
      <c r="G9" s="31">
        <f t="shared" si="0"/>
        <v>-14085328</v>
      </c>
      <c r="H9" s="31">
        <f t="shared" si="0"/>
        <v>-19073328</v>
      </c>
      <c r="I9" s="31">
        <f t="shared" si="0"/>
        <v>-14060328</v>
      </c>
      <c r="J9" s="31">
        <f t="shared" ref="J9:AO9" si="1">+J2-SUM(J3:J8)</f>
        <v>-14040328</v>
      </c>
      <c r="K9" s="31">
        <f t="shared" si="1"/>
        <v>-14015328</v>
      </c>
      <c r="L9" s="31">
        <f t="shared" si="1"/>
        <v>-13985328</v>
      </c>
      <c r="M9" s="31">
        <f t="shared" si="1"/>
        <v>-13960328</v>
      </c>
      <c r="N9" s="31">
        <f t="shared" si="1"/>
        <v>-23932328</v>
      </c>
      <c r="O9" s="31">
        <f t="shared" ca="1" si="1"/>
        <v>-15338913.164999999</v>
      </c>
      <c r="P9" s="31">
        <f t="shared" ca="1" si="1"/>
        <v>-17029268.089999996</v>
      </c>
      <c r="Q9" s="31">
        <f t="shared" ca="1" si="1"/>
        <v>-15188473.539999999</v>
      </c>
      <c r="R9" s="31">
        <f t="shared" ca="1" si="1"/>
        <v>-15164828.339999996</v>
      </c>
      <c r="S9" s="31">
        <f ca="1">+S2-SUM(S3:S8)</f>
        <v>-15141183.140000001</v>
      </c>
      <c r="T9" s="31">
        <f t="shared" ca="1" si="1"/>
        <v>-20577852.939999998</v>
      </c>
      <c r="U9" s="31">
        <f t="shared" ca="1" si="1"/>
        <v>-15082070.140000001</v>
      </c>
      <c r="V9" s="31">
        <f t="shared" ca="1" si="1"/>
        <v>-15046602.339999996</v>
      </c>
      <c r="W9" s="31">
        <f t="shared" ca="1" si="1"/>
        <v>-15005223.240000002</v>
      </c>
      <c r="X9" s="31">
        <f t="shared" ca="1" si="1"/>
        <v>-14963844.140000001</v>
      </c>
      <c r="Y9" s="31">
        <f t="shared" ca="1" si="1"/>
        <v>-14922465.039999999</v>
      </c>
      <c r="Z9" s="31">
        <f t="shared" ca="1" si="1"/>
        <v>-25802359.640000001</v>
      </c>
      <c r="AA9" s="31">
        <f t="shared" ca="1" si="1"/>
        <v>-19007557.916229516</v>
      </c>
      <c r="AB9" s="31">
        <f t="shared" ca="1" si="1"/>
        <v>-19974291.959857203</v>
      </c>
      <c r="AC9" s="31">
        <f t="shared" ca="1" si="1"/>
        <v>-17778313.368314479</v>
      </c>
      <c r="AD9" s="31">
        <f t="shared" ca="1" si="1"/>
        <v>-17773322.309563298</v>
      </c>
      <c r="AE9" s="31">
        <f t="shared" ca="1" si="1"/>
        <v>-17768331.25081211</v>
      </c>
      <c r="AF9" s="31">
        <f t="shared" ca="1" si="1"/>
        <v>-24337966.476685926</v>
      </c>
      <c r="AG9" s="31">
        <f t="shared" ca="1" si="1"/>
        <v>-17758349.133309744</v>
      </c>
      <c r="AH9" s="31">
        <f t="shared" ca="1" si="1"/>
        <v>-17753358.074558552</v>
      </c>
      <c r="AI9" s="31">
        <f t="shared" ca="1" si="1"/>
        <v>-17748367.015807372</v>
      </c>
      <c r="AJ9" s="31">
        <f t="shared" ca="1" si="1"/>
        <v>-17742821.394972723</v>
      </c>
      <c r="AK9" s="31">
        <f t="shared" ca="1" si="1"/>
        <v>-17737275.774138067</v>
      </c>
      <c r="AL9" s="31">
        <f t="shared" ca="1" si="1"/>
        <v>-33448875.431178417</v>
      </c>
      <c r="AM9" s="31">
        <f t="shared" si="1"/>
        <v>-19736832.067664031</v>
      </c>
      <c r="AN9" s="31">
        <f t="shared" si="1"/>
        <v>-21997440.611659009</v>
      </c>
      <c r="AO9" s="31">
        <f t="shared" si="1"/>
        <v>-19593318.933581132</v>
      </c>
      <c r="AP9" s="31">
        <f t="shared" ref="AP9:BJ9" si="2">+AP2-SUM(AP3:AP8)</f>
        <v>-19593318.93358114</v>
      </c>
      <c r="AQ9" s="31">
        <f t="shared" si="2"/>
        <v>-19593318.933581132</v>
      </c>
      <c r="AR9" s="31">
        <f t="shared" si="2"/>
        <v>-26805683.967814766</v>
      </c>
      <c r="AS9" s="31">
        <f t="shared" si="2"/>
        <v>-19593318.933581136</v>
      </c>
      <c r="AT9" s="31">
        <f t="shared" si="2"/>
        <v>-19593318.933581144</v>
      </c>
      <c r="AU9" s="31">
        <f t="shared" si="2"/>
        <v>-19593318.933581136</v>
      </c>
      <c r="AV9" s="31">
        <f t="shared" si="2"/>
        <v>-19593318.933581136</v>
      </c>
      <c r="AW9" s="31">
        <f t="shared" si="2"/>
        <v>-19593318.933581144</v>
      </c>
      <c r="AX9" s="31">
        <f t="shared" si="2"/>
        <v>-34026707.303410009</v>
      </c>
      <c r="AY9" s="31">
        <f t="shared" si="2"/>
        <v>-21261906.068294883</v>
      </c>
      <c r="AZ9" s="31">
        <f t="shared" si="2"/>
        <v>-22715595.338771738</v>
      </c>
      <c r="BA9" s="31">
        <f t="shared" si="2"/>
        <v>-21168875.413995862</v>
      </c>
      <c r="BB9" s="31">
        <f t="shared" si="2"/>
        <v>-21168875.413995862</v>
      </c>
      <c r="BC9" s="31">
        <f t="shared" si="2"/>
        <v>-21168875.413995862</v>
      </c>
      <c r="BD9" s="31">
        <f t="shared" si="2"/>
        <v>-25809035.18832349</v>
      </c>
      <c r="BE9" s="31">
        <f t="shared" si="2"/>
        <v>-21168875.413995862</v>
      </c>
      <c r="BF9" s="31">
        <f t="shared" si="2"/>
        <v>-21168875.413995862</v>
      </c>
      <c r="BG9" s="31">
        <f t="shared" si="2"/>
        <v>-21168875.413995862</v>
      </c>
      <c r="BH9" s="31">
        <f t="shared" si="2"/>
        <v>-21168875.413995862</v>
      </c>
      <c r="BI9" s="31">
        <f t="shared" si="2"/>
        <v>-21168875.413995862</v>
      </c>
      <c r="BJ9" s="31">
        <f t="shared" si="2"/>
        <v>-36872401.960369684</v>
      </c>
    </row>
    <row r="10" spans="1:62" x14ac:dyDescent="0.25">
      <c r="A10" s="60" t="s">
        <v>149</v>
      </c>
      <c r="R10" s="34">
        <v>0</v>
      </c>
      <c r="AH10" s="34">
        <v>0</v>
      </c>
      <c r="AX10" s="34">
        <v>0</v>
      </c>
    </row>
    <row r="11" spans="1:62" x14ac:dyDescent="0.25">
      <c r="A11" s="28" t="s">
        <v>150</v>
      </c>
      <c r="B11" s="31">
        <f>+B9-B10</f>
        <v>-77020488</v>
      </c>
      <c r="C11" s="31">
        <f>+C9-C10</f>
        <v>-14560328</v>
      </c>
      <c r="D11" s="31">
        <f t="shared" ref="D11:BJ11" si="3">+D9-D10</f>
        <v>-14560328</v>
      </c>
      <c r="E11" s="31">
        <f t="shared" si="3"/>
        <v>-14560328</v>
      </c>
      <c r="F11" s="31">
        <f t="shared" si="3"/>
        <v>-14560328</v>
      </c>
      <c r="G11" s="31">
        <f t="shared" si="3"/>
        <v>-14085328</v>
      </c>
      <c r="H11" s="31">
        <f t="shared" si="3"/>
        <v>-19073328</v>
      </c>
      <c r="I11" s="31">
        <f t="shared" si="3"/>
        <v>-14060328</v>
      </c>
      <c r="J11" s="31">
        <f t="shared" si="3"/>
        <v>-14040328</v>
      </c>
      <c r="K11" s="31">
        <f t="shared" si="3"/>
        <v>-14015328</v>
      </c>
      <c r="L11" s="31">
        <f t="shared" si="3"/>
        <v>-13985328</v>
      </c>
      <c r="M11" s="31">
        <f t="shared" si="3"/>
        <v>-13960328</v>
      </c>
      <c r="N11" s="31">
        <f t="shared" si="3"/>
        <v>-23932328</v>
      </c>
      <c r="O11" s="31">
        <f t="shared" ca="1" si="3"/>
        <v>-15338913.164999999</v>
      </c>
      <c r="P11" s="31">
        <f t="shared" ca="1" si="3"/>
        <v>-17029268.089999996</v>
      </c>
      <c r="Q11" s="31">
        <f t="shared" ca="1" si="3"/>
        <v>-15188473.539999999</v>
      </c>
      <c r="R11" s="31">
        <f t="shared" ca="1" si="3"/>
        <v>-15164828.339999996</v>
      </c>
      <c r="S11" s="31">
        <f t="shared" ca="1" si="3"/>
        <v>-15141183.140000001</v>
      </c>
      <c r="T11" s="31">
        <f t="shared" ca="1" si="3"/>
        <v>-20577852.939999998</v>
      </c>
      <c r="U11" s="31">
        <f t="shared" ca="1" si="3"/>
        <v>-15082070.140000001</v>
      </c>
      <c r="V11" s="31">
        <f t="shared" ca="1" si="3"/>
        <v>-15046602.339999996</v>
      </c>
      <c r="W11" s="31">
        <f t="shared" ca="1" si="3"/>
        <v>-15005223.240000002</v>
      </c>
      <c r="X11" s="31">
        <f t="shared" ca="1" si="3"/>
        <v>-14963844.140000001</v>
      </c>
      <c r="Y11" s="31">
        <f t="shared" ca="1" si="3"/>
        <v>-14922465.039999999</v>
      </c>
      <c r="Z11" s="31">
        <f t="shared" ca="1" si="3"/>
        <v>-25802359.640000001</v>
      </c>
      <c r="AA11" s="31">
        <f t="shared" ca="1" si="3"/>
        <v>-19007557.916229516</v>
      </c>
      <c r="AB11" s="31">
        <f t="shared" ca="1" si="3"/>
        <v>-19974291.959857203</v>
      </c>
      <c r="AC11" s="31">
        <f t="shared" ca="1" si="3"/>
        <v>-17778313.368314479</v>
      </c>
      <c r="AD11" s="31">
        <f t="shared" ca="1" si="3"/>
        <v>-17773322.309563298</v>
      </c>
      <c r="AE11" s="31">
        <f t="shared" ca="1" si="3"/>
        <v>-17768331.25081211</v>
      </c>
      <c r="AF11" s="31">
        <f t="shared" ca="1" si="3"/>
        <v>-24337966.476685926</v>
      </c>
      <c r="AG11" s="31">
        <f t="shared" ca="1" si="3"/>
        <v>-17758349.133309744</v>
      </c>
      <c r="AH11" s="31">
        <f t="shared" ca="1" si="3"/>
        <v>-17753358.074558552</v>
      </c>
      <c r="AI11" s="31">
        <f t="shared" ca="1" si="3"/>
        <v>-17748367.015807372</v>
      </c>
      <c r="AJ11" s="31">
        <f t="shared" ca="1" si="3"/>
        <v>-17742821.394972723</v>
      </c>
      <c r="AK11" s="31">
        <f t="shared" ca="1" si="3"/>
        <v>-17737275.774138067</v>
      </c>
      <c r="AL11" s="31">
        <f t="shared" ca="1" si="3"/>
        <v>-33448875.431178417</v>
      </c>
      <c r="AM11" s="31">
        <f t="shared" si="3"/>
        <v>-19736832.067664031</v>
      </c>
      <c r="AN11" s="31">
        <f t="shared" si="3"/>
        <v>-21997440.611659009</v>
      </c>
      <c r="AO11" s="31">
        <f t="shared" si="3"/>
        <v>-19593318.933581132</v>
      </c>
      <c r="AP11" s="31">
        <f t="shared" si="3"/>
        <v>-19593318.93358114</v>
      </c>
      <c r="AQ11" s="31">
        <f t="shared" si="3"/>
        <v>-19593318.933581132</v>
      </c>
      <c r="AR11" s="31">
        <f t="shared" si="3"/>
        <v>-26805683.967814766</v>
      </c>
      <c r="AS11" s="31">
        <f t="shared" si="3"/>
        <v>-19593318.933581136</v>
      </c>
      <c r="AT11" s="31">
        <f t="shared" si="3"/>
        <v>-19593318.933581144</v>
      </c>
      <c r="AU11" s="31">
        <f t="shared" si="3"/>
        <v>-19593318.933581136</v>
      </c>
      <c r="AV11" s="31">
        <f t="shared" si="3"/>
        <v>-19593318.933581136</v>
      </c>
      <c r="AW11" s="31">
        <f t="shared" si="3"/>
        <v>-19593318.933581144</v>
      </c>
      <c r="AX11" s="31">
        <f t="shared" si="3"/>
        <v>-34026707.303410009</v>
      </c>
      <c r="AY11" s="31">
        <f t="shared" si="3"/>
        <v>-21261906.068294883</v>
      </c>
      <c r="AZ11" s="31">
        <f t="shared" si="3"/>
        <v>-22715595.338771738</v>
      </c>
      <c r="BA11" s="31">
        <f t="shared" si="3"/>
        <v>-21168875.413995862</v>
      </c>
      <c r="BB11" s="31">
        <f t="shared" si="3"/>
        <v>-21168875.413995862</v>
      </c>
      <c r="BC11" s="31">
        <f t="shared" si="3"/>
        <v>-21168875.413995862</v>
      </c>
      <c r="BD11" s="31">
        <f t="shared" si="3"/>
        <v>-25809035.18832349</v>
      </c>
      <c r="BE11" s="31">
        <f t="shared" si="3"/>
        <v>-21168875.413995862</v>
      </c>
      <c r="BF11" s="31">
        <f t="shared" si="3"/>
        <v>-21168875.413995862</v>
      </c>
      <c r="BG11" s="31">
        <f t="shared" si="3"/>
        <v>-21168875.413995862</v>
      </c>
      <c r="BH11" s="31">
        <f t="shared" si="3"/>
        <v>-21168875.413995862</v>
      </c>
      <c r="BI11" s="31">
        <f t="shared" si="3"/>
        <v>-21168875.413995862</v>
      </c>
      <c r="BJ11" s="31">
        <f t="shared" si="3"/>
        <v>-36872401.960369684</v>
      </c>
    </row>
    <row r="12" spans="1:62" x14ac:dyDescent="0.25">
      <c r="A12" s="65"/>
    </row>
    <row r="13" spans="1:62" x14ac:dyDescent="0.25">
      <c r="A13" s="64" t="s">
        <v>151</v>
      </c>
    </row>
    <row r="14" spans="1:62" x14ac:dyDescent="0.25">
      <c r="A14" s="28" t="s">
        <v>152</v>
      </c>
      <c r="B14" s="19">
        <v>60</v>
      </c>
      <c r="C14" s="19" t="s">
        <v>221</v>
      </c>
    </row>
    <row r="15" spans="1:62" x14ac:dyDescent="0.25">
      <c r="A15" s="28" t="s">
        <v>153</v>
      </c>
      <c r="B15" s="40">
        <f>(1+Wacc!C4)^(1/12)-1</f>
        <v>2.2104450593615876E-2</v>
      </c>
    </row>
    <row r="16" spans="1:62" x14ac:dyDescent="0.25">
      <c r="A16" s="28" t="s">
        <v>154</v>
      </c>
      <c r="B16" s="20">
        <f>'Inv. Inicial'!B31*Wacc!C14</f>
        <v>72499385.354400009</v>
      </c>
      <c r="C16" s="20">
        <f>B16</f>
        <v>72499385.354400009</v>
      </c>
      <c r="D16" s="20">
        <f>+C16-C18</f>
        <v>71291062.265160009</v>
      </c>
      <c r="E16" s="20">
        <f t="shared" ref="E16:BJ16" si="4">+D16-D18</f>
        <v>70082739.17592001</v>
      </c>
      <c r="F16" s="20">
        <f>+E16-E18</f>
        <v>68874416.08668001</v>
      </c>
      <c r="G16" s="20">
        <f t="shared" si="4"/>
        <v>67666092.99744001</v>
      </c>
      <c r="H16" s="20">
        <f t="shared" si="4"/>
        <v>66457769.908200011</v>
      </c>
      <c r="I16" s="20">
        <f t="shared" si="4"/>
        <v>65249446.818960011</v>
      </c>
      <c r="J16" s="20">
        <f t="shared" si="4"/>
        <v>64041123.729720011</v>
      </c>
      <c r="K16" s="20">
        <f t="shared" si="4"/>
        <v>62832800.640480012</v>
      </c>
      <c r="L16" s="20">
        <f t="shared" si="4"/>
        <v>61624477.551240012</v>
      </c>
      <c r="M16" s="20">
        <f t="shared" si="4"/>
        <v>60416154.462000012</v>
      </c>
      <c r="N16" s="20">
        <f t="shared" si="4"/>
        <v>59207831.372760013</v>
      </c>
      <c r="O16" s="20">
        <f t="shared" si="4"/>
        <v>57999508.283520013</v>
      </c>
      <c r="P16" s="20">
        <f t="shared" si="4"/>
        <v>56791185.194280013</v>
      </c>
      <c r="Q16" s="20">
        <f t="shared" si="4"/>
        <v>55582862.105040014</v>
      </c>
      <c r="R16" s="20">
        <f t="shared" si="4"/>
        <v>54374539.015800014</v>
      </c>
      <c r="S16" s="20">
        <f t="shared" si="4"/>
        <v>53166215.926560014</v>
      </c>
      <c r="T16" s="20">
        <f t="shared" si="4"/>
        <v>51957892.837320015</v>
      </c>
      <c r="U16" s="20">
        <f t="shared" si="4"/>
        <v>50749569.748080015</v>
      </c>
      <c r="V16" s="20">
        <f t="shared" si="4"/>
        <v>49541246.658840016</v>
      </c>
      <c r="W16" s="20">
        <f t="shared" si="4"/>
        <v>48332923.569600016</v>
      </c>
      <c r="X16" s="20">
        <f t="shared" si="4"/>
        <v>47124600.480360016</v>
      </c>
      <c r="Y16" s="20">
        <f t="shared" si="4"/>
        <v>45916277.391120017</v>
      </c>
      <c r="Z16" s="20">
        <f t="shared" si="4"/>
        <v>44707954.301880017</v>
      </c>
      <c r="AA16" s="20">
        <f t="shared" si="4"/>
        <v>43499631.212640017</v>
      </c>
      <c r="AB16" s="20">
        <f t="shared" si="4"/>
        <v>42291308.123400018</v>
      </c>
      <c r="AC16" s="20">
        <f t="shared" si="4"/>
        <v>41082985.034160018</v>
      </c>
      <c r="AD16" s="20">
        <f t="shared" si="4"/>
        <v>39874661.944920018</v>
      </c>
      <c r="AE16" s="20">
        <f t="shared" si="4"/>
        <v>38666338.855680019</v>
      </c>
      <c r="AF16" s="20">
        <f t="shared" si="4"/>
        <v>37458015.766440019</v>
      </c>
      <c r="AG16" s="20">
        <f t="shared" si="4"/>
        <v>36249692.677200019</v>
      </c>
      <c r="AH16" s="20">
        <f t="shared" si="4"/>
        <v>35041369.58796002</v>
      </c>
      <c r="AI16" s="20">
        <f t="shared" si="4"/>
        <v>33833046.49872002</v>
      </c>
      <c r="AJ16" s="20">
        <f t="shared" si="4"/>
        <v>32624723.40948002</v>
      </c>
      <c r="AK16" s="20">
        <f t="shared" si="4"/>
        <v>31416400.320240021</v>
      </c>
      <c r="AL16" s="20">
        <f t="shared" si="4"/>
        <v>30208077.231000021</v>
      </c>
      <c r="AM16" s="20">
        <f t="shared" si="4"/>
        <v>28999754.141760021</v>
      </c>
      <c r="AN16" s="20">
        <f t="shared" si="4"/>
        <v>27791431.052520022</v>
      </c>
      <c r="AO16" s="20">
        <f t="shared" si="4"/>
        <v>26583107.963280022</v>
      </c>
      <c r="AP16" s="20">
        <f t="shared" si="4"/>
        <v>25374784.874040022</v>
      </c>
      <c r="AQ16" s="20">
        <f t="shared" si="4"/>
        <v>24166461.784800023</v>
      </c>
      <c r="AR16" s="20">
        <f t="shared" si="4"/>
        <v>22958138.695560023</v>
      </c>
      <c r="AS16" s="20">
        <f t="shared" si="4"/>
        <v>21749815.606320024</v>
      </c>
      <c r="AT16" s="20">
        <f t="shared" si="4"/>
        <v>20541492.517080024</v>
      </c>
      <c r="AU16" s="20">
        <f t="shared" si="4"/>
        <v>19333169.427840024</v>
      </c>
      <c r="AV16" s="20">
        <f t="shared" si="4"/>
        <v>18124846.338600025</v>
      </c>
      <c r="AW16" s="20">
        <f t="shared" si="4"/>
        <v>16916523.249360025</v>
      </c>
      <c r="AX16" s="20">
        <f t="shared" si="4"/>
        <v>15708200.160120025</v>
      </c>
      <c r="AY16" s="20">
        <f t="shared" si="4"/>
        <v>14499877.070880026</v>
      </c>
      <c r="AZ16" s="20">
        <f t="shared" si="4"/>
        <v>13291553.981640026</v>
      </c>
      <c r="BA16" s="20">
        <f t="shared" si="4"/>
        <v>12083230.892400026</v>
      </c>
      <c r="BB16" s="20">
        <f t="shared" si="4"/>
        <v>10874907.803160027</v>
      </c>
      <c r="BC16" s="20">
        <f t="shared" si="4"/>
        <v>9666584.713920027</v>
      </c>
      <c r="BD16" s="20">
        <f t="shared" si="4"/>
        <v>8458261.6246800274</v>
      </c>
      <c r="BE16" s="20">
        <f t="shared" si="4"/>
        <v>7249938.5354400277</v>
      </c>
      <c r="BF16" s="20">
        <f t="shared" si="4"/>
        <v>6041615.4462000281</v>
      </c>
      <c r="BG16" s="20">
        <f t="shared" si="4"/>
        <v>4833292.3569600284</v>
      </c>
      <c r="BH16" s="20">
        <f t="shared" si="4"/>
        <v>3624969.2677200283</v>
      </c>
      <c r="BI16" s="20">
        <f t="shared" si="4"/>
        <v>2416646.1784800282</v>
      </c>
      <c r="BJ16" s="20">
        <f t="shared" si="4"/>
        <v>1208323.0892400281</v>
      </c>
    </row>
    <row r="17" spans="1:62" x14ac:dyDescent="0.25">
      <c r="A17" s="64" t="s">
        <v>155</v>
      </c>
      <c r="B17" s="20"/>
      <c r="C17" s="20">
        <f>C16*$B$15</f>
        <v>1602559.0816338535</v>
      </c>
      <c r="D17" s="20">
        <f>D16*$B$15</f>
        <v>1575849.7636066226</v>
      </c>
      <c r="E17" s="20">
        <f t="shared" ref="E17:BJ17" si="5">E16*$B$15</f>
        <v>1549140.4455793917</v>
      </c>
      <c r="F17" s="20">
        <f>F16*$B$15</f>
        <v>1522431.1275521608</v>
      </c>
      <c r="G17" s="20">
        <f t="shared" si="5"/>
        <v>1495721.8095249298</v>
      </c>
      <c r="H17" s="20">
        <f t="shared" si="5"/>
        <v>1469012.4914976989</v>
      </c>
      <c r="I17" s="20">
        <f t="shared" si="5"/>
        <v>1442303.1734704683</v>
      </c>
      <c r="J17" s="20">
        <f t="shared" si="5"/>
        <v>1415593.8554432373</v>
      </c>
      <c r="K17" s="20">
        <f t="shared" si="5"/>
        <v>1388884.5374160064</v>
      </c>
      <c r="L17" s="20">
        <f t="shared" si="5"/>
        <v>1362175.2193887755</v>
      </c>
      <c r="M17" s="20">
        <f t="shared" si="5"/>
        <v>1335465.9013615446</v>
      </c>
      <c r="N17" s="20">
        <f t="shared" si="5"/>
        <v>1308756.5833343137</v>
      </c>
      <c r="O17" s="20">
        <f t="shared" si="5"/>
        <v>1282047.2653070828</v>
      </c>
      <c r="P17" s="20">
        <f t="shared" si="5"/>
        <v>1255337.9472798521</v>
      </c>
      <c r="Q17" s="20">
        <f t="shared" si="5"/>
        <v>1228628.6292526212</v>
      </c>
      <c r="R17" s="20">
        <f t="shared" si="5"/>
        <v>1201919.3112253903</v>
      </c>
      <c r="S17" s="20">
        <f t="shared" si="5"/>
        <v>1175209.9931981594</v>
      </c>
      <c r="T17" s="20">
        <f t="shared" si="5"/>
        <v>1148500.6751709285</v>
      </c>
      <c r="U17" s="20">
        <f t="shared" si="5"/>
        <v>1121791.3571436976</v>
      </c>
      <c r="V17" s="20">
        <f t="shared" si="5"/>
        <v>1095082.0391164667</v>
      </c>
      <c r="W17" s="20">
        <f t="shared" si="5"/>
        <v>1068372.7210892357</v>
      </c>
      <c r="X17" s="20">
        <f t="shared" si="5"/>
        <v>1041663.4030620049</v>
      </c>
      <c r="Y17" s="20">
        <f t="shared" si="5"/>
        <v>1014954.0850347742</v>
      </c>
      <c r="Z17" s="20">
        <f t="shared" si="5"/>
        <v>988244.76700754324</v>
      </c>
      <c r="AA17" s="20">
        <f t="shared" si="5"/>
        <v>961535.44898031233</v>
      </c>
      <c r="AB17" s="20">
        <f t="shared" si="5"/>
        <v>934826.13095308142</v>
      </c>
      <c r="AC17" s="20">
        <f t="shared" si="5"/>
        <v>908116.81292585062</v>
      </c>
      <c r="AD17" s="20">
        <f t="shared" si="5"/>
        <v>881407.49489861971</v>
      </c>
      <c r="AE17" s="20">
        <f t="shared" si="5"/>
        <v>854698.1768713888</v>
      </c>
      <c r="AF17" s="20">
        <f t="shared" si="5"/>
        <v>827988.85884415789</v>
      </c>
      <c r="AG17" s="20">
        <f t="shared" si="5"/>
        <v>801279.5408169271</v>
      </c>
      <c r="AH17" s="20">
        <f t="shared" si="5"/>
        <v>774570.22278969618</v>
      </c>
      <c r="AI17" s="20">
        <f t="shared" si="5"/>
        <v>747860.90476246527</v>
      </c>
      <c r="AJ17" s="20">
        <f t="shared" si="5"/>
        <v>721151.58673523436</v>
      </c>
      <c r="AK17" s="20">
        <f t="shared" si="5"/>
        <v>694442.26870800357</v>
      </c>
      <c r="AL17" s="20">
        <f t="shared" si="5"/>
        <v>667732.95068077266</v>
      </c>
      <c r="AM17" s="20">
        <f t="shared" si="5"/>
        <v>641023.63265354175</v>
      </c>
      <c r="AN17" s="20">
        <f t="shared" si="5"/>
        <v>614314.31462631095</v>
      </c>
      <c r="AO17" s="20">
        <f t="shared" si="5"/>
        <v>587604.99659908004</v>
      </c>
      <c r="AP17" s="20">
        <f t="shared" si="5"/>
        <v>560895.67857184913</v>
      </c>
      <c r="AQ17" s="20">
        <f t="shared" si="5"/>
        <v>534186.36054461822</v>
      </c>
      <c r="AR17" s="20">
        <f t="shared" si="5"/>
        <v>507477.04251738737</v>
      </c>
      <c r="AS17" s="20">
        <f t="shared" si="5"/>
        <v>480767.72449015651</v>
      </c>
      <c r="AT17" s="20">
        <f t="shared" si="5"/>
        <v>454058.4064629256</v>
      </c>
      <c r="AU17" s="20">
        <f t="shared" si="5"/>
        <v>427349.08843569475</v>
      </c>
      <c r="AV17" s="20">
        <f t="shared" si="5"/>
        <v>400639.77040846384</v>
      </c>
      <c r="AW17" s="20">
        <f t="shared" si="5"/>
        <v>373930.45238123299</v>
      </c>
      <c r="AX17" s="20">
        <f t="shared" si="5"/>
        <v>347221.13435400208</v>
      </c>
      <c r="AY17" s="20">
        <f t="shared" si="5"/>
        <v>320511.81632677122</v>
      </c>
      <c r="AZ17" s="20">
        <f t="shared" si="5"/>
        <v>293802.49829954031</v>
      </c>
      <c r="BA17" s="20">
        <f t="shared" si="5"/>
        <v>267093.18027230946</v>
      </c>
      <c r="BB17" s="20">
        <f t="shared" si="5"/>
        <v>240383.86224507858</v>
      </c>
      <c r="BC17" s="20">
        <f t="shared" si="5"/>
        <v>213674.5442178477</v>
      </c>
      <c r="BD17" s="20">
        <f t="shared" si="5"/>
        <v>186965.22619061681</v>
      </c>
      <c r="BE17" s="20">
        <f t="shared" si="5"/>
        <v>160255.90816338593</v>
      </c>
      <c r="BF17" s="20">
        <f t="shared" si="5"/>
        <v>133546.59013615505</v>
      </c>
      <c r="BG17" s="20">
        <f t="shared" si="5"/>
        <v>106837.27210892418</v>
      </c>
      <c r="BH17" s="20">
        <f t="shared" si="5"/>
        <v>80127.954081693286</v>
      </c>
      <c r="BI17" s="20">
        <f t="shared" si="5"/>
        <v>53418.636054462397</v>
      </c>
      <c r="BJ17" s="20">
        <f t="shared" si="5"/>
        <v>26709.318027231508</v>
      </c>
    </row>
    <row r="18" spans="1:62" x14ac:dyDescent="0.25">
      <c r="A18" s="64" t="s">
        <v>156</v>
      </c>
      <c r="B18" s="20"/>
      <c r="C18" s="20">
        <f>$C$16/$B$14</f>
        <v>1208323.0892400001</v>
      </c>
      <c r="D18" s="20">
        <f>$C$16/$B$14</f>
        <v>1208323.0892400001</v>
      </c>
      <c r="E18" s="20">
        <f t="shared" ref="E18:BJ18" si="6">$C$16/$B$14</f>
        <v>1208323.0892400001</v>
      </c>
      <c r="F18" s="20">
        <f>$C$16/$B$14</f>
        <v>1208323.0892400001</v>
      </c>
      <c r="G18" s="20">
        <f t="shared" si="6"/>
        <v>1208323.0892400001</v>
      </c>
      <c r="H18" s="20">
        <f t="shared" si="6"/>
        <v>1208323.0892400001</v>
      </c>
      <c r="I18" s="20">
        <f t="shared" si="6"/>
        <v>1208323.0892400001</v>
      </c>
      <c r="J18" s="20">
        <f t="shared" si="6"/>
        <v>1208323.0892400001</v>
      </c>
      <c r="K18" s="20">
        <f t="shared" si="6"/>
        <v>1208323.0892400001</v>
      </c>
      <c r="L18" s="20">
        <f t="shared" si="6"/>
        <v>1208323.0892400001</v>
      </c>
      <c r="M18" s="20">
        <f t="shared" si="6"/>
        <v>1208323.0892400001</v>
      </c>
      <c r="N18" s="20">
        <f t="shared" si="6"/>
        <v>1208323.0892400001</v>
      </c>
      <c r="O18" s="20">
        <f t="shared" si="6"/>
        <v>1208323.0892400001</v>
      </c>
      <c r="P18" s="20">
        <f t="shared" si="6"/>
        <v>1208323.0892400001</v>
      </c>
      <c r="Q18" s="20">
        <f t="shared" si="6"/>
        <v>1208323.0892400001</v>
      </c>
      <c r="R18" s="20">
        <f t="shared" si="6"/>
        <v>1208323.0892400001</v>
      </c>
      <c r="S18" s="20">
        <f t="shared" si="6"/>
        <v>1208323.0892400001</v>
      </c>
      <c r="T18" s="20">
        <f t="shared" si="6"/>
        <v>1208323.0892400001</v>
      </c>
      <c r="U18" s="20">
        <f t="shared" si="6"/>
        <v>1208323.0892400001</v>
      </c>
      <c r="V18" s="20">
        <f t="shared" si="6"/>
        <v>1208323.0892400001</v>
      </c>
      <c r="W18" s="20">
        <f t="shared" si="6"/>
        <v>1208323.0892400001</v>
      </c>
      <c r="X18" s="20">
        <f t="shared" si="6"/>
        <v>1208323.0892400001</v>
      </c>
      <c r="Y18" s="20">
        <f t="shared" si="6"/>
        <v>1208323.0892400001</v>
      </c>
      <c r="Z18" s="20">
        <f t="shared" si="6"/>
        <v>1208323.0892400001</v>
      </c>
      <c r="AA18" s="20">
        <f t="shared" si="6"/>
        <v>1208323.0892400001</v>
      </c>
      <c r="AB18" s="20">
        <f t="shared" si="6"/>
        <v>1208323.0892400001</v>
      </c>
      <c r="AC18" s="20">
        <f t="shared" si="6"/>
        <v>1208323.0892400001</v>
      </c>
      <c r="AD18" s="20">
        <f t="shared" si="6"/>
        <v>1208323.0892400001</v>
      </c>
      <c r="AE18" s="20">
        <f t="shared" si="6"/>
        <v>1208323.0892400001</v>
      </c>
      <c r="AF18" s="20">
        <f t="shared" si="6"/>
        <v>1208323.0892400001</v>
      </c>
      <c r="AG18" s="20">
        <f t="shared" si="6"/>
        <v>1208323.0892400001</v>
      </c>
      <c r="AH18" s="20">
        <f t="shared" si="6"/>
        <v>1208323.0892400001</v>
      </c>
      <c r="AI18" s="20">
        <f t="shared" si="6"/>
        <v>1208323.0892400001</v>
      </c>
      <c r="AJ18" s="20">
        <f t="shared" si="6"/>
        <v>1208323.0892400001</v>
      </c>
      <c r="AK18" s="20">
        <f t="shared" si="6"/>
        <v>1208323.0892400001</v>
      </c>
      <c r="AL18" s="20">
        <f t="shared" si="6"/>
        <v>1208323.0892400001</v>
      </c>
      <c r="AM18" s="20">
        <f t="shared" si="6"/>
        <v>1208323.0892400001</v>
      </c>
      <c r="AN18" s="20">
        <f t="shared" si="6"/>
        <v>1208323.0892400001</v>
      </c>
      <c r="AO18" s="20">
        <f t="shared" si="6"/>
        <v>1208323.0892400001</v>
      </c>
      <c r="AP18" s="20">
        <f t="shared" si="6"/>
        <v>1208323.0892400001</v>
      </c>
      <c r="AQ18" s="20">
        <f t="shared" si="6"/>
        <v>1208323.0892400001</v>
      </c>
      <c r="AR18" s="20">
        <f t="shared" si="6"/>
        <v>1208323.0892400001</v>
      </c>
      <c r="AS18" s="20">
        <f t="shared" si="6"/>
        <v>1208323.0892400001</v>
      </c>
      <c r="AT18" s="20">
        <f t="shared" si="6"/>
        <v>1208323.0892400001</v>
      </c>
      <c r="AU18" s="20">
        <f t="shared" si="6"/>
        <v>1208323.0892400001</v>
      </c>
      <c r="AV18" s="20">
        <f t="shared" si="6"/>
        <v>1208323.0892400001</v>
      </c>
      <c r="AW18" s="20">
        <f t="shared" si="6"/>
        <v>1208323.0892400001</v>
      </c>
      <c r="AX18" s="20">
        <f t="shared" si="6"/>
        <v>1208323.0892400001</v>
      </c>
      <c r="AY18" s="20">
        <f t="shared" si="6"/>
        <v>1208323.0892400001</v>
      </c>
      <c r="AZ18" s="20">
        <f t="shared" si="6"/>
        <v>1208323.0892400001</v>
      </c>
      <c r="BA18" s="20">
        <f t="shared" si="6"/>
        <v>1208323.0892400001</v>
      </c>
      <c r="BB18" s="20">
        <f t="shared" si="6"/>
        <v>1208323.0892400001</v>
      </c>
      <c r="BC18" s="20">
        <f t="shared" si="6"/>
        <v>1208323.0892400001</v>
      </c>
      <c r="BD18" s="20">
        <f t="shared" si="6"/>
        <v>1208323.0892400001</v>
      </c>
      <c r="BE18" s="20">
        <f t="shared" si="6"/>
        <v>1208323.0892400001</v>
      </c>
      <c r="BF18" s="20">
        <f t="shared" si="6"/>
        <v>1208323.0892400001</v>
      </c>
      <c r="BG18" s="20">
        <f t="shared" si="6"/>
        <v>1208323.0892400001</v>
      </c>
      <c r="BH18" s="20">
        <f t="shared" si="6"/>
        <v>1208323.0892400001</v>
      </c>
      <c r="BI18" s="20">
        <f t="shared" si="6"/>
        <v>1208323.0892400001</v>
      </c>
      <c r="BJ18" s="20">
        <f t="shared" si="6"/>
        <v>1208323.0892400001</v>
      </c>
    </row>
    <row r="19" spans="1:62" x14ac:dyDescent="0.25">
      <c r="A19" s="28" t="s">
        <v>157</v>
      </c>
      <c r="B19" s="20"/>
      <c r="C19" s="20">
        <f>C18+C17</f>
        <v>2810882.1708738534</v>
      </c>
      <c r="D19" s="20">
        <f>D18+D17</f>
        <v>2784172.8528466225</v>
      </c>
      <c r="E19" s="20">
        <f t="shared" ref="E19:BJ19" si="7">E18+E17</f>
        <v>2757463.5348193916</v>
      </c>
      <c r="F19" s="20">
        <f t="shared" si="7"/>
        <v>2730754.2167921606</v>
      </c>
      <c r="G19" s="20">
        <f t="shared" si="7"/>
        <v>2704044.8987649297</v>
      </c>
      <c r="H19" s="20">
        <f t="shared" si="7"/>
        <v>2677335.5807376988</v>
      </c>
      <c r="I19" s="20">
        <f t="shared" si="7"/>
        <v>2650626.2627104684</v>
      </c>
      <c r="J19" s="20">
        <f t="shared" si="7"/>
        <v>2623916.9446832375</v>
      </c>
      <c r="K19" s="20">
        <f t="shared" si="7"/>
        <v>2597207.6266560066</v>
      </c>
      <c r="L19" s="20">
        <f t="shared" si="7"/>
        <v>2570498.3086287756</v>
      </c>
      <c r="M19" s="20">
        <f t="shared" si="7"/>
        <v>2543788.9906015447</v>
      </c>
      <c r="N19" s="20">
        <f t="shared" si="7"/>
        <v>2517079.6725743138</v>
      </c>
      <c r="O19" s="20">
        <f t="shared" si="7"/>
        <v>2490370.3545470829</v>
      </c>
      <c r="P19" s="20">
        <f t="shared" si="7"/>
        <v>2463661.0365198525</v>
      </c>
      <c r="Q19" s="20">
        <f t="shared" si="7"/>
        <v>2436951.7184926216</v>
      </c>
      <c r="R19" s="20">
        <f t="shared" si="7"/>
        <v>2410242.4004653906</v>
      </c>
      <c r="S19" s="20">
        <f t="shared" si="7"/>
        <v>2383533.0824381597</v>
      </c>
      <c r="T19" s="20">
        <f t="shared" si="7"/>
        <v>2356823.7644109288</v>
      </c>
      <c r="U19" s="20">
        <f t="shared" si="7"/>
        <v>2330114.4463836979</v>
      </c>
      <c r="V19" s="20">
        <f t="shared" si="7"/>
        <v>2303405.128356467</v>
      </c>
      <c r="W19" s="20">
        <f t="shared" si="7"/>
        <v>2276695.8103292361</v>
      </c>
      <c r="X19" s="20">
        <f t="shared" si="7"/>
        <v>2249986.4923020052</v>
      </c>
      <c r="Y19" s="20">
        <f t="shared" si="7"/>
        <v>2223277.1742747743</v>
      </c>
      <c r="Z19" s="20">
        <f t="shared" si="7"/>
        <v>2196567.8562475434</v>
      </c>
      <c r="AA19" s="20">
        <f t="shared" si="7"/>
        <v>2169858.5382203124</v>
      </c>
      <c r="AB19" s="20">
        <f t="shared" si="7"/>
        <v>2143149.2201930815</v>
      </c>
      <c r="AC19" s="20">
        <f t="shared" si="7"/>
        <v>2116439.9021658506</v>
      </c>
      <c r="AD19" s="20">
        <f t="shared" si="7"/>
        <v>2089730.5841386197</v>
      </c>
      <c r="AE19" s="20">
        <f t="shared" si="7"/>
        <v>2063021.2661113888</v>
      </c>
      <c r="AF19" s="20">
        <f t="shared" si="7"/>
        <v>2036311.9480841579</v>
      </c>
      <c r="AG19" s="20">
        <f t="shared" si="7"/>
        <v>2009602.6300569272</v>
      </c>
      <c r="AH19" s="20">
        <f t="shared" si="7"/>
        <v>1982893.3120296963</v>
      </c>
      <c r="AI19" s="20">
        <f t="shared" si="7"/>
        <v>1956183.9940024654</v>
      </c>
      <c r="AJ19" s="20">
        <f t="shared" si="7"/>
        <v>1929474.6759752345</v>
      </c>
      <c r="AK19" s="20">
        <f t="shared" si="7"/>
        <v>1902765.3579480038</v>
      </c>
      <c r="AL19" s="20">
        <f t="shared" si="7"/>
        <v>1876056.0399207729</v>
      </c>
      <c r="AM19" s="20">
        <f t="shared" si="7"/>
        <v>1849346.721893542</v>
      </c>
      <c r="AN19" s="20">
        <f t="shared" si="7"/>
        <v>1822637.4038663111</v>
      </c>
      <c r="AO19" s="20">
        <f t="shared" si="7"/>
        <v>1795928.0858390802</v>
      </c>
      <c r="AP19" s="20">
        <f t="shared" si="7"/>
        <v>1769218.7678118492</v>
      </c>
      <c r="AQ19" s="20">
        <f t="shared" si="7"/>
        <v>1742509.4497846183</v>
      </c>
      <c r="AR19" s="20">
        <f t="shared" si="7"/>
        <v>1715800.1317573874</v>
      </c>
      <c r="AS19" s="20">
        <f t="shared" si="7"/>
        <v>1689090.8137301565</v>
      </c>
      <c r="AT19" s="20">
        <f t="shared" si="7"/>
        <v>1662381.4957029256</v>
      </c>
      <c r="AU19" s="20">
        <f t="shared" si="7"/>
        <v>1635672.1776756949</v>
      </c>
      <c r="AV19" s="20">
        <f t="shared" si="7"/>
        <v>1608962.859648464</v>
      </c>
      <c r="AW19" s="20">
        <f t="shared" si="7"/>
        <v>1582253.5416212331</v>
      </c>
      <c r="AX19" s="20">
        <f t="shared" si="7"/>
        <v>1555544.2235940022</v>
      </c>
      <c r="AY19" s="20">
        <f t="shared" si="7"/>
        <v>1528834.9055667713</v>
      </c>
      <c r="AZ19" s="20">
        <f t="shared" si="7"/>
        <v>1502125.5875395404</v>
      </c>
      <c r="BA19" s="20">
        <f t="shared" si="7"/>
        <v>1475416.2695123097</v>
      </c>
      <c r="BB19" s="20">
        <f t="shared" si="7"/>
        <v>1448706.9514850788</v>
      </c>
      <c r="BC19" s="20">
        <f t="shared" si="7"/>
        <v>1421997.6334578479</v>
      </c>
      <c r="BD19" s="20">
        <f t="shared" si="7"/>
        <v>1395288.315430617</v>
      </c>
      <c r="BE19" s="20">
        <f t="shared" si="7"/>
        <v>1368578.997403386</v>
      </c>
      <c r="BF19" s="20">
        <f t="shared" si="7"/>
        <v>1341869.6793761551</v>
      </c>
      <c r="BG19" s="20">
        <f t="shared" si="7"/>
        <v>1315160.3613489242</v>
      </c>
      <c r="BH19" s="20">
        <f t="shared" si="7"/>
        <v>1288451.0433216933</v>
      </c>
      <c r="BI19" s="20">
        <f t="shared" si="7"/>
        <v>1261741.7252944624</v>
      </c>
      <c r="BJ19" s="20">
        <f t="shared" si="7"/>
        <v>1235032.4072672317</v>
      </c>
    </row>
    <row r="20" spans="1:62" x14ac:dyDescent="0.25">
      <c r="A20" s="28" t="s">
        <v>158</v>
      </c>
      <c r="B20" s="20">
        <f>B16</f>
        <v>72499385.354400009</v>
      </c>
      <c r="C20" s="20">
        <f>B20-C18</f>
        <v>71291062.265160009</v>
      </c>
      <c r="D20" s="20">
        <f>C20-D18</f>
        <v>70082739.17592001</v>
      </c>
      <c r="E20" s="20">
        <f t="shared" ref="E20:BI20" si="8">D20-E18</f>
        <v>68874416.08668001</v>
      </c>
      <c r="F20" s="20">
        <f t="shared" si="8"/>
        <v>67666092.99744001</v>
      </c>
      <c r="G20" s="20">
        <f t="shared" si="8"/>
        <v>66457769.908200011</v>
      </c>
      <c r="H20" s="20">
        <f t="shared" si="8"/>
        <v>65249446.818960011</v>
      </c>
      <c r="I20" s="20">
        <f t="shared" si="8"/>
        <v>64041123.729720011</v>
      </c>
      <c r="J20" s="20">
        <f t="shared" si="8"/>
        <v>62832800.640480012</v>
      </c>
      <c r="K20" s="20">
        <f t="shared" si="8"/>
        <v>61624477.551240012</v>
      </c>
      <c r="L20" s="20">
        <f t="shared" si="8"/>
        <v>60416154.462000012</v>
      </c>
      <c r="M20" s="20">
        <f t="shared" si="8"/>
        <v>59207831.372760013</v>
      </c>
      <c r="N20" s="20">
        <f t="shared" si="8"/>
        <v>57999508.283520013</v>
      </c>
      <c r="O20" s="20">
        <f t="shared" si="8"/>
        <v>56791185.194280013</v>
      </c>
      <c r="P20" s="20">
        <f t="shared" si="8"/>
        <v>55582862.105040014</v>
      </c>
      <c r="Q20" s="20">
        <f t="shared" si="8"/>
        <v>54374539.015800014</v>
      </c>
      <c r="R20" s="20">
        <f t="shared" si="8"/>
        <v>53166215.926560014</v>
      </c>
      <c r="S20" s="20">
        <f t="shared" si="8"/>
        <v>51957892.837320015</v>
      </c>
      <c r="T20" s="20">
        <f t="shared" si="8"/>
        <v>50749569.748080015</v>
      </c>
      <c r="U20" s="20">
        <f t="shared" si="8"/>
        <v>49541246.658840016</v>
      </c>
      <c r="V20" s="20">
        <f t="shared" si="8"/>
        <v>48332923.569600016</v>
      </c>
      <c r="W20" s="20">
        <f t="shared" si="8"/>
        <v>47124600.480360016</v>
      </c>
      <c r="X20" s="20">
        <f t="shared" si="8"/>
        <v>45916277.391120017</v>
      </c>
      <c r="Y20" s="20">
        <f t="shared" si="8"/>
        <v>44707954.301880017</v>
      </c>
      <c r="Z20" s="20">
        <f t="shared" si="8"/>
        <v>43499631.212640017</v>
      </c>
      <c r="AA20" s="20">
        <f t="shared" si="8"/>
        <v>42291308.123400018</v>
      </c>
      <c r="AB20" s="20">
        <f t="shared" si="8"/>
        <v>41082985.034160018</v>
      </c>
      <c r="AC20" s="20">
        <f t="shared" si="8"/>
        <v>39874661.944920018</v>
      </c>
      <c r="AD20" s="20">
        <f t="shared" si="8"/>
        <v>38666338.855680019</v>
      </c>
      <c r="AE20" s="20">
        <f t="shared" si="8"/>
        <v>37458015.766440019</v>
      </c>
      <c r="AF20" s="20">
        <f t="shared" si="8"/>
        <v>36249692.677200019</v>
      </c>
      <c r="AG20" s="20">
        <f t="shared" si="8"/>
        <v>35041369.58796002</v>
      </c>
      <c r="AH20" s="20">
        <f t="shared" si="8"/>
        <v>33833046.49872002</v>
      </c>
      <c r="AI20" s="20">
        <f t="shared" si="8"/>
        <v>32624723.40948002</v>
      </c>
      <c r="AJ20" s="20">
        <f t="shared" si="8"/>
        <v>31416400.320240021</v>
      </c>
      <c r="AK20" s="20">
        <f t="shared" si="8"/>
        <v>30208077.231000021</v>
      </c>
      <c r="AL20" s="20">
        <f t="shared" si="8"/>
        <v>28999754.141760021</v>
      </c>
      <c r="AM20" s="20">
        <f t="shared" si="8"/>
        <v>27791431.052520022</v>
      </c>
      <c r="AN20" s="20">
        <f t="shared" si="8"/>
        <v>26583107.963280022</v>
      </c>
      <c r="AO20" s="20">
        <f t="shared" si="8"/>
        <v>25374784.874040022</v>
      </c>
      <c r="AP20" s="20">
        <f t="shared" si="8"/>
        <v>24166461.784800023</v>
      </c>
      <c r="AQ20" s="20">
        <f t="shared" si="8"/>
        <v>22958138.695560023</v>
      </c>
      <c r="AR20" s="20">
        <f t="shared" si="8"/>
        <v>21749815.606320024</v>
      </c>
      <c r="AS20" s="20">
        <f t="shared" si="8"/>
        <v>20541492.517080024</v>
      </c>
      <c r="AT20" s="20">
        <f t="shared" si="8"/>
        <v>19333169.427840024</v>
      </c>
      <c r="AU20" s="20">
        <f t="shared" si="8"/>
        <v>18124846.338600025</v>
      </c>
      <c r="AV20" s="20">
        <f t="shared" si="8"/>
        <v>16916523.249360025</v>
      </c>
      <c r="AW20" s="20">
        <f t="shared" si="8"/>
        <v>15708200.160120025</v>
      </c>
      <c r="AX20" s="20">
        <f t="shared" si="8"/>
        <v>14499877.070880026</v>
      </c>
      <c r="AY20" s="20">
        <f t="shared" si="8"/>
        <v>13291553.981640026</v>
      </c>
      <c r="AZ20" s="20">
        <f t="shared" si="8"/>
        <v>12083230.892400026</v>
      </c>
      <c r="BA20" s="20">
        <f t="shared" si="8"/>
        <v>10874907.803160027</v>
      </c>
      <c r="BB20" s="20">
        <f t="shared" si="8"/>
        <v>9666584.713920027</v>
      </c>
      <c r="BC20" s="20">
        <f t="shared" si="8"/>
        <v>8458261.6246800274</v>
      </c>
      <c r="BD20" s="20">
        <f t="shared" si="8"/>
        <v>7249938.5354400277</v>
      </c>
      <c r="BE20" s="20">
        <f t="shared" si="8"/>
        <v>6041615.4462000281</v>
      </c>
      <c r="BF20" s="20">
        <f t="shared" si="8"/>
        <v>4833292.3569600284</v>
      </c>
      <c r="BG20" s="20">
        <f t="shared" si="8"/>
        <v>3624969.2677200283</v>
      </c>
      <c r="BH20" s="20">
        <f t="shared" si="8"/>
        <v>2416646.1784800282</v>
      </c>
      <c r="BI20" s="20">
        <f t="shared" si="8"/>
        <v>1208323.0892400281</v>
      </c>
      <c r="BJ20" s="20">
        <f>BI20-BJ18</f>
        <v>2.7939677238464355E-8</v>
      </c>
    </row>
    <row r="21" spans="1:62" x14ac:dyDescent="0.25">
      <c r="A21" s="28" t="s">
        <v>159</v>
      </c>
      <c r="B21" s="20"/>
      <c r="C21" s="20">
        <f>C17</f>
        <v>1602559.0816338535</v>
      </c>
      <c r="D21" s="20">
        <f>C21+D17</f>
        <v>3178408.8452404761</v>
      </c>
      <c r="E21" s="20">
        <f t="shared" ref="E21:M21" si="9">D21+E17</f>
        <v>4727549.2908198675</v>
      </c>
      <c r="F21" s="20">
        <f t="shared" si="9"/>
        <v>6249980.4183720285</v>
      </c>
      <c r="G21" s="20">
        <f t="shared" si="9"/>
        <v>7745702.2278969586</v>
      </c>
      <c r="H21" s="20">
        <f t="shared" si="9"/>
        <v>9214714.7193946578</v>
      </c>
      <c r="I21" s="20">
        <f t="shared" si="9"/>
        <v>10657017.892865125</v>
      </c>
      <c r="J21" s="20">
        <f t="shared" si="9"/>
        <v>12072611.748308362</v>
      </c>
      <c r="K21" s="20">
        <f t="shared" si="9"/>
        <v>13461496.285724368</v>
      </c>
      <c r="L21" s="20">
        <f t="shared" si="9"/>
        <v>14823671.505113143</v>
      </c>
      <c r="M21" s="20">
        <f t="shared" si="9"/>
        <v>16159137.406474687</v>
      </c>
      <c r="N21" s="103">
        <f>M21+N17</f>
        <v>17467893.989808999</v>
      </c>
      <c r="O21" s="20">
        <f>O17</f>
        <v>1282047.2653070828</v>
      </c>
      <c r="P21" s="20">
        <f>O21+P17</f>
        <v>2537385.2125869347</v>
      </c>
      <c r="Q21" s="20">
        <f t="shared" ref="Q21:Z21" si="10">P21+Q17</f>
        <v>3766013.8418395557</v>
      </c>
      <c r="R21" s="20">
        <f t="shared" si="10"/>
        <v>4967933.1530649457</v>
      </c>
      <c r="S21" s="20">
        <f t="shared" si="10"/>
        <v>6143143.1462631049</v>
      </c>
      <c r="T21" s="20">
        <f t="shared" si="10"/>
        <v>7291643.8214340331</v>
      </c>
      <c r="U21" s="20">
        <f t="shared" si="10"/>
        <v>8413435.1785777304</v>
      </c>
      <c r="V21" s="20">
        <f t="shared" si="10"/>
        <v>9508517.2176941969</v>
      </c>
      <c r="W21" s="20">
        <f t="shared" si="10"/>
        <v>10576889.938783433</v>
      </c>
      <c r="X21" s="20">
        <f t="shared" si="10"/>
        <v>11618553.341845438</v>
      </c>
      <c r="Y21" s="20">
        <f t="shared" si="10"/>
        <v>12633507.426880213</v>
      </c>
      <c r="Z21" s="103">
        <f t="shared" si="10"/>
        <v>13621752.193887755</v>
      </c>
      <c r="AA21" s="20">
        <f>AA17</f>
        <v>961535.44898031233</v>
      </c>
      <c r="AB21" s="20">
        <f>AA21+AB17</f>
        <v>1896361.5799333937</v>
      </c>
      <c r="AC21" s="20">
        <f t="shared" ref="AC21:AL21" si="11">AB21+AC17</f>
        <v>2804478.3928592443</v>
      </c>
      <c r="AD21" s="20">
        <f t="shared" si="11"/>
        <v>3685885.8877578638</v>
      </c>
      <c r="AE21" s="20">
        <f t="shared" si="11"/>
        <v>4540584.064629253</v>
      </c>
      <c r="AF21" s="20">
        <f t="shared" si="11"/>
        <v>5368572.9234734112</v>
      </c>
      <c r="AG21" s="20">
        <f t="shared" si="11"/>
        <v>6169852.4642903386</v>
      </c>
      <c r="AH21" s="20">
        <f t="shared" si="11"/>
        <v>6944422.687080035</v>
      </c>
      <c r="AI21" s="20">
        <f t="shared" si="11"/>
        <v>7692283.5918425005</v>
      </c>
      <c r="AJ21" s="20">
        <f t="shared" si="11"/>
        <v>8413435.1785777342</v>
      </c>
      <c r="AK21" s="20">
        <f t="shared" si="11"/>
        <v>9107877.4472857378</v>
      </c>
      <c r="AL21" s="20">
        <f t="shared" si="11"/>
        <v>9775610.3979665097</v>
      </c>
      <c r="AM21" s="20">
        <f>AM17</f>
        <v>641023.63265354175</v>
      </c>
      <c r="AN21" s="20">
        <f>AM21+AN17</f>
        <v>1255337.9472798528</v>
      </c>
      <c r="AO21" s="20">
        <f t="shared" ref="AO21:AX21" si="12">AN21+AO17</f>
        <v>1842942.9438789329</v>
      </c>
      <c r="AP21" s="20">
        <f t="shared" si="12"/>
        <v>2403838.622450782</v>
      </c>
      <c r="AQ21" s="20">
        <f t="shared" si="12"/>
        <v>2938024.9829954002</v>
      </c>
      <c r="AR21" s="20">
        <f t="shared" si="12"/>
        <v>3445502.0255127875</v>
      </c>
      <c r="AS21" s="20">
        <f t="shared" si="12"/>
        <v>3926269.7500029439</v>
      </c>
      <c r="AT21" s="20">
        <f t="shared" si="12"/>
        <v>4380328.1564658694</v>
      </c>
      <c r="AU21" s="20">
        <f t="shared" si="12"/>
        <v>4807677.244901564</v>
      </c>
      <c r="AV21" s="20">
        <f t="shared" si="12"/>
        <v>5208317.0153100276</v>
      </c>
      <c r="AW21" s="20">
        <f t="shared" si="12"/>
        <v>5582247.4676912604</v>
      </c>
      <c r="AX21" s="20">
        <f t="shared" si="12"/>
        <v>5929468.6020452622</v>
      </c>
      <c r="AY21" s="20">
        <f>AY17</f>
        <v>320511.81632677122</v>
      </c>
      <c r="AZ21" s="20">
        <f>AY21+AZ17</f>
        <v>614314.31462631153</v>
      </c>
      <c r="BA21" s="20">
        <f t="shared" ref="BA21:BJ21" si="13">AZ21+BA17</f>
        <v>881407.49489862099</v>
      </c>
      <c r="BB21" s="20">
        <f t="shared" si="13"/>
        <v>1121791.3571436997</v>
      </c>
      <c r="BC21" s="20">
        <f t="shared" si="13"/>
        <v>1335465.9013615474</v>
      </c>
      <c r="BD21" s="20">
        <f t="shared" si="13"/>
        <v>1522431.1275521643</v>
      </c>
      <c r="BE21" s="20">
        <f t="shared" si="13"/>
        <v>1682687.0357155502</v>
      </c>
      <c r="BF21" s="20">
        <f t="shared" si="13"/>
        <v>1816233.6258517052</v>
      </c>
      <c r="BG21" s="20">
        <f t="shared" si="13"/>
        <v>1923070.8979606293</v>
      </c>
      <c r="BH21" s="20">
        <f t="shared" si="13"/>
        <v>2003198.8520423225</v>
      </c>
      <c r="BI21" s="20">
        <f t="shared" si="13"/>
        <v>2056617.4880967848</v>
      </c>
      <c r="BJ21" s="20">
        <f t="shared" si="13"/>
        <v>2083326.8061240164</v>
      </c>
    </row>
    <row r="22" spans="1:62" x14ac:dyDescent="0.25">
      <c r="A22" s="65"/>
    </row>
    <row r="23" spans="1:62" x14ac:dyDescent="0.25">
      <c r="A23" s="28" t="s">
        <v>160</v>
      </c>
    </row>
    <row r="24" spans="1:62" x14ac:dyDescent="0.25">
      <c r="A24" s="28"/>
      <c r="B24" s="51">
        <f>+B16</f>
        <v>72499385.354400009</v>
      </c>
      <c r="C24" s="51">
        <f>-C19</f>
        <v>-2810882.1708738534</v>
      </c>
      <c r="D24" s="51">
        <f t="shared" ref="D24:BJ24" si="14">-D19</f>
        <v>-2784172.8528466225</v>
      </c>
      <c r="E24" s="51">
        <f t="shared" si="14"/>
        <v>-2757463.5348193916</v>
      </c>
      <c r="F24" s="51">
        <f t="shared" si="14"/>
        <v>-2730754.2167921606</v>
      </c>
      <c r="G24" s="51">
        <f t="shared" si="14"/>
        <v>-2704044.8987649297</v>
      </c>
      <c r="H24" s="51">
        <f t="shared" si="14"/>
        <v>-2677335.5807376988</v>
      </c>
      <c r="I24" s="51">
        <f t="shared" si="14"/>
        <v>-2650626.2627104684</v>
      </c>
      <c r="J24" s="51">
        <f t="shared" si="14"/>
        <v>-2623916.9446832375</v>
      </c>
      <c r="K24" s="51">
        <f t="shared" si="14"/>
        <v>-2597207.6266560066</v>
      </c>
      <c r="L24" s="51">
        <f t="shared" si="14"/>
        <v>-2570498.3086287756</v>
      </c>
      <c r="M24" s="51">
        <f t="shared" si="14"/>
        <v>-2543788.9906015447</v>
      </c>
      <c r="N24" s="51">
        <f t="shared" si="14"/>
        <v>-2517079.6725743138</v>
      </c>
      <c r="O24" s="51">
        <f t="shared" si="14"/>
        <v>-2490370.3545470829</v>
      </c>
      <c r="P24" s="51">
        <f t="shared" si="14"/>
        <v>-2463661.0365198525</v>
      </c>
      <c r="Q24" s="51">
        <f t="shared" si="14"/>
        <v>-2436951.7184926216</v>
      </c>
      <c r="R24" s="51">
        <f t="shared" si="14"/>
        <v>-2410242.4004653906</v>
      </c>
      <c r="S24" s="51">
        <f t="shared" si="14"/>
        <v>-2383533.0824381597</v>
      </c>
      <c r="T24" s="51">
        <f t="shared" si="14"/>
        <v>-2356823.7644109288</v>
      </c>
      <c r="U24" s="51">
        <f t="shared" si="14"/>
        <v>-2330114.4463836979</v>
      </c>
      <c r="V24" s="51">
        <f t="shared" si="14"/>
        <v>-2303405.128356467</v>
      </c>
      <c r="W24" s="51">
        <f t="shared" si="14"/>
        <v>-2276695.8103292361</v>
      </c>
      <c r="X24" s="51">
        <f t="shared" si="14"/>
        <v>-2249986.4923020052</v>
      </c>
      <c r="Y24" s="51">
        <f t="shared" si="14"/>
        <v>-2223277.1742747743</v>
      </c>
      <c r="Z24" s="51">
        <f t="shared" si="14"/>
        <v>-2196567.8562475434</v>
      </c>
      <c r="AA24" s="51">
        <f t="shared" si="14"/>
        <v>-2169858.5382203124</v>
      </c>
      <c r="AB24" s="51">
        <f t="shared" si="14"/>
        <v>-2143149.2201930815</v>
      </c>
      <c r="AC24" s="51">
        <f t="shared" si="14"/>
        <v>-2116439.9021658506</v>
      </c>
      <c r="AD24" s="51">
        <f t="shared" si="14"/>
        <v>-2089730.5841386197</v>
      </c>
      <c r="AE24" s="51">
        <f t="shared" si="14"/>
        <v>-2063021.2661113888</v>
      </c>
      <c r="AF24" s="51">
        <f t="shared" si="14"/>
        <v>-2036311.9480841579</v>
      </c>
      <c r="AG24" s="51">
        <f t="shared" si="14"/>
        <v>-2009602.6300569272</v>
      </c>
      <c r="AH24" s="51">
        <f t="shared" si="14"/>
        <v>-1982893.3120296963</v>
      </c>
      <c r="AI24" s="51">
        <f t="shared" si="14"/>
        <v>-1956183.9940024654</v>
      </c>
      <c r="AJ24" s="51">
        <f t="shared" si="14"/>
        <v>-1929474.6759752345</v>
      </c>
      <c r="AK24" s="51">
        <f t="shared" si="14"/>
        <v>-1902765.3579480038</v>
      </c>
      <c r="AL24" s="51">
        <f t="shared" si="14"/>
        <v>-1876056.0399207729</v>
      </c>
      <c r="AM24" s="51">
        <f t="shared" si="14"/>
        <v>-1849346.721893542</v>
      </c>
      <c r="AN24" s="51">
        <f t="shared" si="14"/>
        <v>-1822637.4038663111</v>
      </c>
      <c r="AO24" s="51">
        <f t="shared" si="14"/>
        <v>-1795928.0858390802</v>
      </c>
      <c r="AP24" s="51">
        <f t="shared" si="14"/>
        <v>-1769218.7678118492</v>
      </c>
      <c r="AQ24" s="51">
        <f t="shared" si="14"/>
        <v>-1742509.4497846183</v>
      </c>
      <c r="AR24" s="51">
        <f t="shared" si="14"/>
        <v>-1715800.1317573874</v>
      </c>
      <c r="AS24" s="51">
        <f t="shared" si="14"/>
        <v>-1689090.8137301565</v>
      </c>
      <c r="AT24" s="51">
        <f t="shared" si="14"/>
        <v>-1662381.4957029256</v>
      </c>
      <c r="AU24" s="51">
        <f t="shared" si="14"/>
        <v>-1635672.1776756949</v>
      </c>
      <c r="AV24" s="51">
        <f t="shared" si="14"/>
        <v>-1608962.859648464</v>
      </c>
      <c r="AW24" s="51">
        <f t="shared" si="14"/>
        <v>-1582253.5416212331</v>
      </c>
      <c r="AX24" s="51">
        <f t="shared" si="14"/>
        <v>-1555544.2235940022</v>
      </c>
      <c r="AY24" s="51">
        <f t="shared" si="14"/>
        <v>-1528834.9055667713</v>
      </c>
      <c r="AZ24" s="51">
        <f t="shared" si="14"/>
        <v>-1502125.5875395404</v>
      </c>
      <c r="BA24" s="51">
        <f t="shared" si="14"/>
        <v>-1475416.2695123097</v>
      </c>
      <c r="BB24" s="51">
        <f t="shared" si="14"/>
        <v>-1448706.9514850788</v>
      </c>
      <c r="BC24" s="51">
        <f t="shared" si="14"/>
        <v>-1421997.6334578479</v>
      </c>
      <c r="BD24" s="51">
        <f t="shared" si="14"/>
        <v>-1395288.315430617</v>
      </c>
      <c r="BE24" s="51">
        <f t="shared" si="14"/>
        <v>-1368578.997403386</v>
      </c>
      <c r="BF24" s="51">
        <f t="shared" si="14"/>
        <v>-1341869.6793761551</v>
      </c>
      <c r="BG24" s="51">
        <f t="shared" si="14"/>
        <v>-1315160.3613489242</v>
      </c>
      <c r="BH24" s="51">
        <f t="shared" si="14"/>
        <v>-1288451.0433216933</v>
      </c>
      <c r="BI24" s="51">
        <f t="shared" si="14"/>
        <v>-1261741.7252944624</v>
      </c>
      <c r="BJ24" s="51">
        <f t="shared" si="14"/>
        <v>-1235032.4072672317</v>
      </c>
    </row>
    <row r="25" spans="1:62" x14ac:dyDescent="0.25">
      <c r="A25" s="28" t="s">
        <v>161</v>
      </c>
    </row>
    <row r="26" spans="1:62" x14ac:dyDescent="0.25">
      <c r="A26" s="28" t="s">
        <v>162</v>
      </c>
      <c r="B26" s="67">
        <f>+'Inv. Inicial'!B31-FC!B16</f>
        <v>4521102.6455999911</v>
      </c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2">
        <f>-ER!C20</f>
        <v>0</v>
      </c>
      <c r="S26" s="63"/>
      <c r="T26" s="62"/>
      <c r="U26" s="63"/>
      <c r="V26" s="63"/>
      <c r="W26" s="63"/>
      <c r="X26" s="63"/>
      <c r="Y26" s="63"/>
      <c r="Z26" s="63"/>
      <c r="AA26" s="63"/>
      <c r="AB26" s="63"/>
      <c r="AC26" s="63"/>
      <c r="AD26" s="62">
        <f ca="1">-ER!D20</f>
        <v>0</v>
      </c>
      <c r="AE26" s="63"/>
      <c r="AF26" s="62"/>
      <c r="AG26" s="63"/>
      <c r="AH26" s="63"/>
      <c r="AI26" s="63"/>
      <c r="AJ26" s="63"/>
      <c r="AK26" s="63"/>
      <c r="AL26" s="63"/>
      <c r="AM26" s="63"/>
      <c r="AN26" s="63"/>
      <c r="AO26" s="63"/>
      <c r="AP26" s="62">
        <f ca="1">-ER!E20</f>
        <v>-38657379.072720163</v>
      </c>
      <c r="AQ26" s="63"/>
      <c r="AR26" s="62"/>
      <c r="AS26" s="63"/>
      <c r="AT26" s="63"/>
      <c r="AU26" s="63"/>
      <c r="AV26" s="63"/>
      <c r="AW26" s="63"/>
      <c r="AX26" s="63"/>
      <c r="AY26" s="63"/>
      <c r="AZ26" s="63"/>
      <c r="BA26" s="63"/>
      <c r="BB26" s="62">
        <f>-ER!F20</f>
        <v>-53174794.144313455</v>
      </c>
      <c r="BC26" s="63"/>
      <c r="BD26" s="62"/>
      <c r="BE26" s="63"/>
      <c r="BF26" s="63"/>
      <c r="BG26" s="63"/>
      <c r="BH26" s="63"/>
      <c r="BI26" s="63"/>
    </row>
    <row r="27" spans="1:62" x14ac:dyDescent="0.25">
      <c r="A27" s="28"/>
    </row>
    <row r="28" spans="1:62" x14ac:dyDescent="0.25">
      <c r="A28" s="28" t="s">
        <v>163</v>
      </c>
      <c r="B28" s="51">
        <f>+B8</f>
        <v>64195488</v>
      </c>
      <c r="C28" s="51">
        <f>+B28+C11+C24+C26</f>
        <v>46824277.829126149</v>
      </c>
      <c r="D28" s="51">
        <f t="shared" ref="D28:BJ28" si="15">+C28+D11+D24+D26</f>
        <v>29479776.976279527</v>
      </c>
      <c r="E28" s="51">
        <f t="shared" si="15"/>
        <v>12161985.441460136</v>
      </c>
      <c r="F28" s="51">
        <f>+E28+F11+F24+F26</f>
        <v>-5129096.7753320243</v>
      </c>
      <c r="G28" s="51">
        <f t="shared" si="15"/>
        <v>-21918469.674096957</v>
      </c>
      <c r="H28" s="51">
        <f t="shared" si="15"/>
        <v>-43669133.254834652</v>
      </c>
      <c r="I28" s="51">
        <f t="shared" si="15"/>
        <v>-60380087.517545119</v>
      </c>
      <c r="J28" s="51">
        <f t="shared" si="15"/>
        <v>-77044332.462228358</v>
      </c>
      <c r="K28" s="51">
        <f t="shared" si="15"/>
        <v>-93656868.088884369</v>
      </c>
      <c r="L28" s="51">
        <f t="shared" si="15"/>
        <v>-110212694.39751315</v>
      </c>
      <c r="M28" s="51">
        <f t="shared" si="15"/>
        <v>-126716811.38811469</v>
      </c>
      <c r="N28" s="51">
        <f t="shared" si="15"/>
        <v>-153166219.060689</v>
      </c>
      <c r="O28" s="51">
        <f t="shared" ca="1" si="15"/>
        <v>-170995502.58023608</v>
      </c>
      <c r="P28" s="51">
        <f t="shared" ca="1" si="15"/>
        <v>-190488431.70675594</v>
      </c>
      <c r="Q28" s="51">
        <f t="shared" ca="1" si="15"/>
        <v>-208113856.96524855</v>
      </c>
      <c r="R28" s="51">
        <f t="shared" ca="1" si="15"/>
        <v>-225688927.70571396</v>
      </c>
      <c r="S28" s="51">
        <f t="shared" ca="1" si="15"/>
        <v>-243213643.92815214</v>
      </c>
      <c r="T28" s="51">
        <f t="shared" ca="1" si="15"/>
        <v>-266148320.63256308</v>
      </c>
      <c r="U28" s="51">
        <f t="shared" ca="1" si="15"/>
        <v>-283560505.21894681</v>
      </c>
      <c r="V28" s="51">
        <f t="shared" ca="1" si="15"/>
        <v>-300910512.68730325</v>
      </c>
      <c r="W28" s="51">
        <f t="shared" ca="1" si="15"/>
        <v>-318192431.73763251</v>
      </c>
      <c r="X28" s="51">
        <f t="shared" ca="1" si="15"/>
        <v>-335406262.3699345</v>
      </c>
      <c r="Y28" s="51">
        <f t="shared" ca="1" si="15"/>
        <v>-352552004.58420932</v>
      </c>
      <c r="Z28" s="51">
        <f t="shared" ca="1" si="15"/>
        <v>-380550932.08045685</v>
      </c>
      <c r="AA28" s="51">
        <f t="shared" ca="1" si="15"/>
        <v>-401728348.53490663</v>
      </c>
      <c r="AB28" s="51">
        <f t="shared" ca="1" si="15"/>
        <v>-423845789.71495694</v>
      </c>
      <c r="AC28" s="51">
        <f t="shared" ca="1" si="15"/>
        <v>-443740542.98543727</v>
      </c>
      <c r="AD28" s="51">
        <f ca="1">+AC28+AD11+AD24+AD26</f>
        <v>-463603595.87913918</v>
      </c>
      <c r="AE28" s="51">
        <f t="shared" ca="1" si="15"/>
        <v>-483434948.39606267</v>
      </c>
      <c r="AF28" s="51">
        <f t="shared" ca="1" si="15"/>
        <v>-509809226.82083279</v>
      </c>
      <c r="AG28" s="51">
        <f t="shared" ca="1" si="15"/>
        <v>-529577178.58419943</v>
      </c>
      <c r="AH28" s="51">
        <f t="shared" ca="1" si="15"/>
        <v>-549313429.97078764</v>
      </c>
      <c r="AI28" s="51">
        <f t="shared" ca="1" si="15"/>
        <v>-569017980.9805975</v>
      </c>
      <c r="AJ28" s="51">
        <f t="shared" ca="1" si="15"/>
        <v>-588690277.05154538</v>
      </c>
      <c r="AK28" s="51">
        <f t="shared" ca="1" si="15"/>
        <v>-608330318.18363142</v>
      </c>
      <c r="AL28" s="51">
        <f t="shared" ca="1" si="15"/>
        <v>-643655249.65473068</v>
      </c>
      <c r="AM28" s="51">
        <f t="shared" ca="1" si="15"/>
        <v>-665241428.44428825</v>
      </c>
      <c r="AN28" s="51">
        <f t="shared" ca="1" si="15"/>
        <v>-689061506.45981359</v>
      </c>
      <c r="AO28" s="51">
        <f t="shared" ca="1" si="15"/>
        <v>-710450753.47923374</v>
      </c>
      <c r="AP28" s="51">
        <f t="shared" ca="1" si="15"/>
        <v>-770470670.25334692</v>
      </c>
      <c r="AQ28" s="51">
        <f t="shared" ca="1" si="15"/>
        <v>-791806498.63671267</v>
      </c>
      <c r="AR28" s="51">
        <f t="shared" ca="1" si="15"/>
        <v>-820327982.73628485</v>
      </c>
      <c r="AS28" s="51">
        <f t="shared" ca="1" si="15"/>
        <v>-841610392.48359609</v>
      </c>
      <c r="AT28" s="51">
        <f t="shared" ca="1" si="15"/>
        <v>-862866092.91288018</v>
      </c>
      <c r="AU28" s="51">
        <f t="shared" ca="1" si="15"/>
        <v>-884095084.02413702</v>
      </c>
      <c r="AV28" s="51">
        <f t="shared" ca="1" si="15"/>
        <v>-905297365.8173666</v>
      </c>
      <c r="AW28" s="51">
        <f t="shared" ca="1" si="15"/>
        <v>-926472938.29256892</v>
      </c>
      <c r="AX28" s="51">
        <f t="shared" ca="1" si="15"/>
        <v>-962055189.81957293</v>
      </c>
      <c r="AY28" s="51">
        <f t="shared" ca="1" si="15"/>
        <v>-984845930.79343462</v>
      </c>
      <c r="AZ28" s="51">
        <f t="shared" ca="1" si="15"/>
        <v>-1009063651.7197459</v>
      </c>
      <c r="BA28" s="51">
        <f t="shared" ca="1" si="15"/>
        <v>-1031707943.403254</v>
      </c>
      <c r="BB28" s="51">
        <f t="shared" ca="1" si="15"/>
        <v>-1107500319.9130483</v>
      </c>
      <c r="BC28" s="51">
        <f t="shared" ca="1" si="15"/>
        <v>-1130091192.9605019</v>
      </c>
      <c r="BD28" s="51">
        <f t="shared" ca="1" si="15"/>
        <v>-1157295516.464256</v>
      </c>
      <c r="BE28" s="51">
        <f t="shared" ca="1" si="15"/>
        <v>-1179832970.8756554</v>
      </c>
      <c r="BF28" s="51">
        <f t="shared" ca="1" si="15"/>
        <v>-1202343715.9690275</v>
      </c>
      <c r="BG28" s="51">
        <f t="shared" ca="1" si="15"/>
        <v>-1224827751.7443721</v>
      </c>
      <c r="BH28" s="51">
        <f t="shared" ca="1" si="15"/>
        <v>-1247285078.2016897</v>
      </c>
      <c r="BI28" s="51">
        <f t="shared" ca="1" si="15"/>
        <v>-1269715695.3409798</v>
      </c>
      <c r="BJ28" s="51">
        <f t="shared" ca="1" si="15"/>
        <v>-1307823129.7086167</v>
      </c>
    </row>
    <row r="29" spans="1:62" x14ac:dyDescent="0.25">
      <c r="A29" s="28" t="s">
        <v>164</v>
      </c>
      <c r="B29" s="51">
        <f ca="1">MIN(B28:BJ28)</f>
        <v>-1307823129.7086167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</row>
    <row r="30" spans="1:62" x14ac:dyDescent="0.25">
      <c r="A30" s="28" t="s">
        <v>165</v>
      </c>
      <c r="B30" s="51">
        <f ca="1">MAX(B28:BJ28)</f>
        <v>64195488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2"/>
  <sheetViews>
    <sheetView zoomScale="85" zoomScaleNormal="85" workbookViewId="0">
      <pane xSplit="1" topLeftCell="AK1" activePane="topRight" state="frozen"/>
      <selection pane="topRight" activeCell="AL11" sqref="AL11"/>
    </sheetView>
  </sheetViews>
  <sheetFormatPr baseColWidth="10" defaultColWidth="11.42578125" defaultRowHeight="15" x14ac:dyDescent="0.25"/>
  <cols>
    <col min="1" max="1" width="32.85546875" style="4" bestFit="1" customWidth="1"/>
    <col min="2" max="2" width="4.42578125" style="39" bestFit="1" customWidth="1"/>
    <col min="3" max="5" width="16" style="4" bestFit="1" customWidth="1"/>
    <col min="6" max="6" width="17.140625" style="4" bestFit="1" customWidth="1"/>
    <col min="7" max="7" width="16.42578125" style="4" customWidth="1"/>
    <col min="8" max="13" width="17.140625" style="4" bestFit="1" customWidth="1"/>
    <col min="14" max="14" width="18" style="4" bestFit="1" customWidth="1"/>
    <col min="15" max="18" width="17.140625" style="4" bestFit="1" customWidth="1"/>
    <col min="19" max="45" width="18.85546875" style="4" bestFit="1" customWidth="1"/>
    <col min="46" max="50" width="19.85546875" style="4" bestFit="1" customWidth="1"/>
    <col min="51" max="57" width="21" style="4" bestFit="1" customWidth="1"/>
    <col min="58" max="62" width="22.5703125" style="4" bestFit="1" customWidth="1"/>
    <col min="63" max="16384" width="11.42578125" style="4"/>
  </cols>
  <sheetData>
    <row r="1" spans="1:62" x14ac:dyDescent="0.25">
      <c r="A1" s="23" t="s">
        <v>49</v>
      </c>
      <c r="B1" s="66">
        <v>0</v>
      </c>
      <c r="C1" s="3">
        <v>1</v>
      </c>
      <c r="D1" s="3">
        <v>2</v>
      </c>
      <c r="E1" s="3">
        <v>3</v>
      </c>
      <c r="F1" s="3">
        <v>4</v>
      </c>
      <c r="G1" s="3">
        <v>5</v>
      </c>
      <c r="H1" s="3">
        <v>6</v>
      </c>
      <c r="I1" s="3">
        <v>7</v>
      </c>
      <c r="J1" s="3">
        <v>8</v>
      </c>
      <c r="K1" s="3">
        <v>9</v>
      </c>
      <c r="L1" s="3">
        <v>10</v>
      </c>
      <c r="M1" s="3">
        <v>11</v>
      </c>
      <c r="N1" s="3">
        <v>12</v>
      </c>
      <c r="O1" s="3">
        <v>13</v>
      </c>
      <c r="P1" s="3">
        <v>14</v>
      </c>
      <c r="Q1" s="3">
        <v>15</v>
      </c>
      <c r="R1" s="3">
        <v>16</v>
      </c>
      <c r="S1" s="3">
        <v>17</v>
      </c>
      <c r="T1" s="3">
        <v>18</v>
      </c>
      <c r="U1" s="3">
        <v>19</v>
      </c>
      <c r="V1" s="3">
        <v>20</v>
      </c>
      <c r="W1" s="3">
        <v>21</v>
      </c>
      <c r="X1" s="3">
        <v>22</v>
      </c>
      <c r="Y1" s="3">
        <v>23</v>
      </c>
      <c r="Z1" s="3">
        <v>24</v>
      </c>
      <c r="AA1" s="3">
        <v>25</v>
      </c>
      <c r="AB1" s="3">
        <v>26</v>
      </c>
      <c r="AC1" s="3">
        <v>27</v>
      </c>
      <c r="AD1" s="3">
        <v>28</v>
      </c>
      <c r="AE1" s="3">
        <v>29</v>
      </c>
      <c r="AF1" s="3">
        <v>30</v>
      </c>
      <c r="AG1" s="3">
        <v>31</v>
      </c>
      <c r="AH1" s="3">
        <v>32</v>
      </c>
      <c r="AI1" s="3">
        <v>33</v>
      </c>
      <c r="AJ1" s="3">
        <v>34</v>
      </c>
      <c r="AK1" s="3">
        <v>35</v>
      </c>
      <c r="AL1" s="3">
        <v>36</v>
      </c>
      <c r="AM1" s="3">
        <v>37</v>
      </c>
      <c r="AN1" s="3">
        <v>38</v>
      </c>
      <c r="AO1" s="3">
        <v>39</v>
      </c>
      <c r="AP1" s="3">
        <v>40</v>
      </c>
      <c r="AQ1" s="3">
        <v>41</v>
      </c>
      <c r="AR1" s="3">
        <v>42</v>
      </c>
      <c r="AS1" s="3">
        <v>43</v>
      </c>
      <c r="AT1" s="3">
        <v>44</v>
      </c>
      <c r="AU1" s="3">
        <v>45</v>
      </c>
      <c r="AV1" s="3">
        <v>46</v>
      </c>
      <c r="AW1" s="3">
        <v>47</v>
      </c>
      <c r="AX1" s="3">
        <v>48</v>
      </c>
      <c r="AY1" s="3">
        <v>49</v>
      </c>
      <c r="AZ1" s="3">
        <v>50</v>
      </c>
      <c r="BA1" s="3">
        <v>51</v>
      </c>
      <c r="BB1" s="3">
        <v>52</v>
      </c>
      <c r="BC1" s="3">
        <v>53</v>
      </c>
      <c r="BD1" s="3">
        <v>54</v>
      </c>
      <c r="BE1" s="3">
        <v>55</v>
      </c>
      <c r="BF1" s="3">
        <v>56</v>
      </c>
      <c r="BG1" s="3">
        <v>57</v>
      </c>
      <c r="BH1" s="3">
        <v>58</v>
      </c>
      <c r="BI1" s="3">
        <v>59</v>
      </c>
      <c r="BJ1" s="3">
        <v>60</v>
      </c>
    </row>
    <row r="2" spans="1:62" x14ac:dyDescent="0.25">
      <c r="A2" s="28" t="s">
        <v>144</v>
      </c>
      <c r="B2" s="39">
        <f>Ingresos!B7</f>
        <v>0</v>
      </c>
      <c r="C2" s="20">
        <f>Ingresos!C7</f>
        <v>0</v>
      </c>
      <c r="D2" s="20">
        <f>Ingresos!D7</f>
        <v>0</v>
      </c>
      <c r="E2" s="20">
        <f>Ingresos!E7</f>
        <v>0</v>
      </c>
      <c r="F2" s="20">
        <f>Ingresos!F7</f>
        <v>0</v>
      </c>
      <c r="G2" s="20">
        <f>Ingresos!G7</f>
        <v>5700000</v>
      </c>
      <c r="H2" s="20">
        <f>Ingresos!H7</f>
        <v>11520000</v>
      </c>
      <c r="I2" s="20">
        <f>Ingresos!I7</f>
        <v>17520000</v>
      </c>
      <c r="J2" s="20">
        <f>Ingresos!J7</f>
        <v>23760000</v>
      </c>
      <c r="K2" s="20">
        <f>Ingresos!K7</f>
        <v>30300000</v>
      </c>
      <c r="L2" s="20">
        <f>Ingresos!L7</f>
        <v>37200000</v>
      </c>
      <c r="M2" s="20">
        <f>Ingresos!M7</f>
        <v>44400000</v>
      </c>
      <c r="N2" s="20">
        <f>Ingresos!N7</f>
        <v>51960000</v>
      </c>
      <c r="O2" s="20">
        <f>Ingresos!O7</f>
        <v>62987100</v>
      </c>
      <c r="P2" s="20">
        <f>Ingresos!P7</f>
        <v>74447850</v>
      </c>
      <c r="Q2" s="20">
        <f>Ingresos!Q7</f>
        <v>86342250</v>
      </c>
      <c r="R2" s="20">
        <f>Ingresos!R7</f>
        <v>98732250</v>
      </c>
      <c r="S2" s="20">
        <f>Ingresos!S7</f>
        <v>111617850</v>
      </c>
      <c r="T2" s="20">
        <f>Ingresos!T7</f>
        <v>124999050</v>
      </c>
      <c r="U2" s="20">
        <f>Ingresos!U7</f>
        <v>139123650</v>
      </c>
      <c r="V2" s="20">
        <f>Ingresos!V7</f>
        <v>153991650</v>
      </c>
      <c r="W2" s="20">
        <f>Ingresos!W7</f>
        <v>169726950</v>
      </c>
      <c r="X2" s="20">
        <f>Ingresos!X7</f>
        <v>186329550</v>
      </c>
      <c r="Y2" s="20">
        <f>Ingresos!Y7</f>
        <v>203799450</v>
      </c>
      <c r="Z2" s="20">
        <f>Ingresos!Z7</f>
        <v>222260550</v>
      </c>
      <c r="AA2" s="20">
        <f>Ingresos!AA7</f>
        <v>248114267.40000001</v>
      </c>
      <c r="AB2" s="20">
        <f>Ingresos!AB7</f>
        <v>274991894.39999998</v>
      </c>
      <c r="AC2" s="20">
        <f>Ingresos!AC7</f>
        <v>302381476.19999999</v>
      </c>
      <c r="AD2" s="20">
        <f>Ingresos!AD7</f>
        <v>330347007.14999998</v>
      </c>
      <c r="AE2" s="20">
        <f>Ingresos!AE7</f>
        <v>358888487.25</v>
      </c>
      <c r="AF2" s="20">
        <f>Ingresos!AF7</f>
        <v>388005916.5</v>
      </c>
      <c r="AG2" s="20">
        <f>Ingresos!AG7</f>
        <v>417699294.89999998</v>
      </c>
      <c r="AH2" s="20">
        <f>Ingresos!AH7</f>
        <v>447968622.44999999</v>
      </c>
      <c r="AI2" s="20">
        <f>Ingresos!AI7</f>
        <v>478813899.14999998</v>
      </c>
      <c r="AJ2" s="20">
        <f>Ingresos!AJ7</f>
        <v>510299119.34999996</v>
      </c>
      <c r="AK2" s="20">
        <f>Ingresos!AK7</f>
        <v>542424283.04999995</v>
      </c>
      <c r="AL2" s="20">
        <f>Ingresos!AL7</f>
        <v>575189390.25</v>
      </c>
      <c r="AM2" s="20">
        <f>Ingresos!AM7</f>
        <v>603504739.91483998</v>
      </c>
      <c r="AN2" s="20">
        <f>Ingresos!AN7</f>
        <v>631886246.93870997</v>
      </c>
      <c r="AO2" s="20">
        <f>Ingresos!AO7</f>
        <v>660267753.96257997</v>
      </c>
      <c r="AP2" s="20">
        <f>Ingresos!AP7</f>
        <v>688715418.34547997</v>
      </c>
      <c r="AQ2" s="20">
        <f>Ingresos!AQ7</f>
        <v>717229240.08740997</v>
      </c>
      <c r="AR2" s="20">
        <f>Ingresos!AR7</f>
        <v>745809219.18836999</v>
      </c>
      <c r="AS2" s="20">
        <f>Ingresos!AS7</f>
        <v>774455355.64836001</v>
      </c>
      <c r="AT2" s="20">
        <f>Ingresos!AT7</f>
        <v>803167649.46738005</v>
      </c>
      <c r="AU2" s="20">
        <f>Ingresos!AU7</f>
        <v>831946100.64543009</v>
      </c>
      <c r="AV2" s="20">
        <f>Ingresos!AV7</f>
        <v>860724551.82348013</v>
      </c>
      <c r="AW2" s="20">
        <f>Ingresos!AW7</f>
        <v>889569160.36056018</v>
      </c>
      <c r="AX2" s="20">
        <f>Ingresos!AX7</f>
        <v>918479926.25667024</v>
      </c>
      <c r="AY2" s="20">
        <f>Ingresos!AY7</f>
        <v>956600888.12618017</v>
      </c>
      <c r="AZ2" s="20">
        <f>Ingresos!AZ7</f>
        <v>994721849.99569011</v>
      </c>
      <c r="BA2" s="20">
        <f>Ingresos!BA7</f>
        <v>1032842811.8652</v>
      </c>
      <c r="BB2" s="20">
        <f>Ingresos!BB7</f>
        <v>1070963773.73471</v>
      </c>
      <c r="BC2" s="20">
        <f>Ingresos!BC7</f>
        <v>1109084735.6042199</v>
      </c>
      <c r="BD2" s="20">
        <f>Ingresos!BD7</f>
        <v>1147274137.2616465</v>
      </c>
      <c r="BE2" s="20">
        <f>Ingresos!BE7</f>
        <v>1185463538.9190731</v>
      </c>
      <c r="BF2" s="20">
        <f>Ingresos!BF7</f>
        <v>1223652940.5764997</v>
      </c>
      <c r="BG2" s="20">
        <f>Ingresos!BG7</f>
        <v>1261842342.2339263</v>
      </c>
      <c r="BH2" s="20">
        <f>Ingresos!BH7</f>
        <v>1300031743.8913529</v>
      </c>
      <c r="BI2" s="20">
        <f>Ingresos!BI7</f>
        <v>1338221145.5487795</v>
      </c>
      <c r="BJ2" s="20">
        <f>Ingresos!BJ7</f>
        <v>1376478986.9941225</v>
      </c>
    </row>
    <row r="3" spans="1:62" x14ac:dyDescent="0.25">
      <c r="A3" s="28" t="s">
        <v>166</v>
      </c>
      <c r="B3" s="39">
        <f>+'C y G Fijos'!B11+Nomina!B123+'C y G Variables'!B9</f>
        <v>0</v>
      </c>
      <c r="C3" s="20">
        <f>+'C y G Fijos'!C11+Nomina!C123+'C y G Variables'!C9</f>
        <v>9694246</v>
      </c>
      <c r="D3" s="20">
        <f>+'C y G Fijos'!D11+Nomina!D123+'C y G Variables'!D9</f>
        <v>19393490</v>
      </c>
      <c r="E3" s="20">
        <f>+'C y G Fijos'!E11+Nomina!E123+'C y G Variables'!E9</f>
        <v>29097732</v>
      </c>
      <c r="F3" s="20">
        <f>+'C y G Fijos'!F11+Nomina!F123+'C y G Variables'!F9</f>
        <v>38806972</v>
      </c>
      <c r="G3" s="20">
        <f>+'C y G Fijos'!G11+Nomina!G123+'C y G Variables'!G9</f>
        <v>53746210</v>
      </c>
      <c r="H3" s="20">
        <f>+'C y G Fijos'!H11+Nomina!H123+'C y G Variables'!H9</f>
        <v>63575446</v>
      </c>
      <c r="I3" s="20">
        <f>+'C y G Fijos'!I11+Nomina!I123+'C y G Variables'!I9</f>
        <v>73464680</v>
      </c>
      <c r="J3" s="20">
        <f>+'C y G Fijos'!J11+Nomina!J123+'C y G Variables'!J9</f>
        <v>83413912</v>
      </c>
      <c r="K3" s="20">
        <f>+'C y G Fijos'!K11+Nomina!K123+'C y G Variables'!K9</f>
        <v>93423142</v>
      </c>
      <c r="L3" s="20">
        <f>+'C y G Fijos'!L11+Nomina!L123+'C y G Variables'!L9</f>
        <v>103492370</v>
      </c>
      <c r="M3" s="20">
        <f>+'C y G Fijos'!M11+Nomina!M123+'C y G Variables'!M9</f>
        <v>113511596</v>
      </c>
      <c r="N3" s="20">
        <f>+'C y G Fijos'!N11+Nomina!N123+'C y G Variables'!N9</f>
        <v>123590820</v>
      </c>
      <c r="O3" s="20">
        <f ca="1">+'C y G Fijos'!O11+Nomina!O123+'C y G Variables'!O9</f>
        <v>21088334.055</v>
      </c>
      <c r="P3" s="20">
        <f ca="1">+'C y G Fijos'!P11+Nomina!P123+'C y G Variables'!P9</f>
        <v>32034118.574999999</v>
      </c>
      <c r="Q3" s="20">
        <f ca="1">+'C y G Fijos'!Q11+Nomina!Q123+'C y G Variables'!Q9</f>
        <v>42985363.409999996</v>
      </c>
      <c r="R3" s="20">
        <f ca="1">+'C y G Fijos'!R11+Nomina!R123+'C y G Variables'!R9</f>
        <v>54001062.909999996</v>
      </c>
      <c r="S3" s="20">
        <f ca="1">+'C y G Fijos'!S11+Nomina!S123+'C y G Variables'!S9</f>
        <v>65022222.724999994</v>
      </c>
      <c r="T3" s="20">
        <f ca="1">+'C y G Fijos'!T11+Nomina!T123+'C y G Variables'!T9</f>
        <v>76048842.854999989</v>
      </c>
      <c r="U3" s="20">
        <f ca="1">+'C y G Fijos'!U11+Nomina!U123+'C y G Variables'!U9</f>
        <v>87316900.699999988</v>
      </c>
      <c r="V3" s="20">
        <f ca="1">+'C y G Fijos'!V11+Nomina!V123+'C y G Variables'!V9</f>
        <v>98590418.859999985</v>
      </c>
      <c r="W3" s="20">
        <f ca="1">+'C y G Fijos'!W11+Nomina!W123+'C y G Variables'!W9</f>
        <v>109987386.035</v>
      </c>
      <c r="X3" s="20">
        <f ca="1">+'C y G Fijos'!X11+Nomina!X123+'C y G Variables'!X9</f>
        <v>121389813.52499999</v>
      </c>
      <c r="Y3" s="20">
        <f ca="1">+'C y G Fijos'!Y11+Nomina!Y123+'C y G Variables'!Y9</f>
        <v>132797701.33</v>
      </c>
      <c r="Z3" s="20">
        <f ca="1">+'C y G Fijos'!Z11+Nomina!Z123+'C y G Variables'!Z9</f>
        <v>144329038.15000001</v>
      </c>
      <c r="AA3" s="85">
        <f ca="1">+'C y G Fijos'!AA11+Nomina!AA123+'C y G Variables'!AA9</f>
        <v>38337234.869069517</v>
      </c>
      <c r="AB3" s="20">
        <f ca="1">+'C y G Fijos'!AB11+Nomina!AB123+'C y G Variables'!AB9</f>
        <v>52001285.387362823</v>
      </c>
      <c r="AC3" s="20">
        <f ca="1">+'C y G Fijos'!AC11+Nomina!AC123+'C y G Variables'!AC9</f>
        <v>65164794.743163228</v>
      </c>
      <c r="AD3" s="20">
        <f ca="1">+'C y G Fijos'!AD11+Nomina!AD123+'C y G Variables'!AD9</f>
        <v>78398721.027719542</v>
      </c>
      <c r="AE3" s="20">
        <f ca="1">+'C y G Fijos'!AE11+Nomina!AE123+'C y G Variables'!AE9</f>
        <v>91639624.453115225</v>
      </c>
      <c r="AF3" s="20">
        <f ca="1">+'C y G Fijos'!AF11+Nomina!AF123+'C y G Variables'!AF9</f>
        <v>104887505.01935029</v>
      </c>
      <c r="AG3" s="20">
        <f ca="1">+'C y G Fijos'!AG11+Nomina!AG123+'C y G Variables'!AG9</f>
        <v>118142362.72642474</v>
      </c>
      <c r="AH3" s="20">
        <f ca="1">+'C y G Fijos'!AH11+Nomina!AH123+'C y G Variables'!AH9</f>
        <v>131404197.57433856</v>
      </c>
      <c r="AI3" s="20">
        <f ca="1">+'C y G Fijos'!AI11+Nomina!AI123+'C y G Variables'!AI9</f>
        <v>144673009.56309173</v>
      </c>
      <c r="AJ3" s="20">
        <f ca="1">+'C y G Fijos'!AJ11+Nomina!AJ123+'C y G Variables'!AJ9</f>
        <v>158012238.48060083</v>
      </c>
      <c r="AK3" s="20">
        <f ca="1">+'C y G Fijos'!AK11+Nomina!AK123+'C y G Variables'!AK9</f>
        <v>171358444.53894928</v>
      </c>
      <c r="AL3" s="20">
        <f ca="1">+'C y G Fijos'!AL11+Nomina!AL123+'C y G Variables'!AL9</f>
        <v>187271627.73813713</v>
      </c>
      <c r="AM3" s="85">
        <f ca="1">+'C y G Fijos'!AM11+Nomina!AM123+'C y G Variables'!AM9</f>
        <v>194426394.19241968</v>
      </c>
      <c r="AN3" s="20">
        <f>+'C y G Fijos'!AN11+Nomina!AN123+'C y G Variables'!AN9</f>
        <v>208297067.98758641</v>
      </c>
      <c r="AO3" s="20">
        <f>+'C y G Fijos'!AO11+Nomina!AO123+'C y G Variables'!AO9</f>
        <v>222109238.34722394</v>
      </c>
      <c r="AP3" s="20">
        <f>+'C y G Fijos'!AP11+Nomina!AP123+'C y G Variables'!AP9</f>
        <v>235995219.98939225</v>
      </c>
      <c r="AQ3" s="20">
        <f>+'C y G Fijos'!AQ11+Nomina!AQ123+'C y G Variables'!AQ9</f>
        <v>249888855.5550614</v>
      </c>
      <c r="AR3" s="20">
        <f>+'C y G Fijos'!AR11+Nomina!AR123+'C y G Variables'!AR9</f>
        <v>263790145.0442313</v>
      </c>
      <c r="AS3" s="20">
        <f>+'C y G Fijos'!AS11+Nomina!AS123+'C y G Variables'!AS9</f>
        <v>277699088.45690203</v>
      </c>
      <c r="AT3" s="20">
        <f>+'C y G Fijos'!AT11+Nomina!AT123+'C y G Variables'!AT9</f>
        <v>291615685.79307353</v>
      </c>
      <c r="AU3" s="20">
        <f>+'C y G Fijos'!AU11+Nomina!AU123+'C y G Variables'!AU9</f>
        <v>305539937.05274582</v>
      </c>
      <c r="AV3" s="20">
        <f>+'C y G Fijos'!AV11+Nomina!AV123+'C y G Variables'!AV9</f>
        <v>319405684.87688887</v>
      </c>
      <c r="AW3" s="20">
        <f>+'C y G Fijos'!AW11+Nomina!AW123+'C y G Variables'!AW9</f>
        <v>333345243.98356283</v>
      </c>
      <c r="AX3" s="20">
        <f>+'C y G Fijos'!AX11+Nomina!AX123+'C y G Variables'!AX9</f>
        <v>347292457.0137375</v>
      </c>
      <c r="AY3" s="85">
        <f>+'C y G Fijos'!AY11+Nomina!AY123+'C y G Variables'!AY9</f>
        <v>371542956.75238502</v>
      </c>
      <c r="AZ3" s="20">
        <f>+'C y G Fijos'!AZ11+Nomina!AZ123+'C y G Variables'!AZ9</f>
        <v>386499740.904392</v>
      </c>
      <c r="BA3" s="20">
        <f>+'C y G Fijos'!BA11+Nomina!BA123+'C y G Variables'!BA9</f>
        <v>401464852.52516776</v>
      </c>
      <c r="BB3" s="20">
        <f>+'C y G Fijos'!BB11+Nomina!BB123+'C y G Variables'!BB9</f>
        <v>416438291.61471242</v>
      </c>
      <c r="BC3" s="20">
        <f>+'C y G Fijos'!BC11+Nomina!BC123+'C y G Variables'!BC9</f>
        <v>431420058.17302591</v>
      </c>
      <c r="BD3" s="20">
        <f>+'C y G Fijos'!BD11+Nomina!BD123+'C y G Variables'!BD9</f>
        <v>446478591.98802483</v>
      </c>
      <c r="BE3" s="20">
        <f>+'C y G Fijos'!BE11+Nomina!BE123+'C y G Variables'!BE9</f>
        <v>461477013.48387605</v>
      </c>
      <c r="BF3" s="20">
        <f>+'C y G Fijos'!BF11+Nomina!BF123+'C y G Variables'!BF9</f>
        <v>476483762.44849616</v>
      </c>
      <c r="BG3" s="20">
        <f>+'C y G Fijos'!BG11+Nomina!BG123+'C y G Variables'!BG9</f>
        <v>491498838.88188505</v>
      </c>
      <c r="BH3" s="20">
        <f>+'C y G Fijos'!BH11+Nomina!BH123+'C y G Variables'!BH9</f>
        <v>506522242.78404295</v>
      </c>
      <c r="BI3" s="20">
        <f>+'C y G Fijos'!BI11+Nomina!BI123+'C y G Variables'!BI9</f>
        <v>521553974.15496957</v>
      </c>
      <c r="BJ3" s="20">
        <f>+'C y G Fijos'!BJ11+Nomina!BJ123+'C y G Variables'!BJ9</f>
        <v>536662472.78258175</v>
      </c>
    </row>
    <row r="4" spans="1:62" x14ac:dyDescent="0.25">
      <c r="A4" s="28" t="s">
        <v>167</v>
      </c>
      <c r="B4" s="39">
        <f>B2-B3</f>
        <v>0</v>
      </c>
      <c r="C4" s="31">
        <f>C2-C3</f>
        <v>-9694246</v>
      </c>
      <c r="D4" s="31">
        <f t="shared" ref="D4:BJ4" si="0">D2-D3</f>
        <v>-19393490</v>
      </c>
      <c r="E4" s="31">
        <f t="shared" si="0"/>
        <v>-29097732</v>
      </c>
      <c r="F4" s="31">
        <f t="shared" si="0"/>
        <v>-38806972</v>
      </c>
      <c r="G4" s="31">
        <f>G2-G3</f>
        <v>-48046210</v>
      </c>
      <c r="H4" s="31">
        <f t="shared" si="0"/>
        <v>-52055446</v>
      </c>
      <c r="I4" s="31">
        <f>I2-I3</f>
        <v>-55944680</v>
      </c>
      <c r="J4" s="31">
        <f>J2-J3</f>
        <v>-59653912</v>
      </c>
      <c r="K4" s="31">
        <f>K2-K3</f>
        <v>-63123142</v>
      </c>
      <c r="L4" s="31">
        <f t="shared" si="0"/>
        <v>-66292370</v>
      </c>
      <c r="M4" s="31">
        <f t="shared" si="0"/>
        <v>-69111596</v>
      </c>
      <c r="N4" s="31">
        <f t="shared" si="0"/>
        <v>-71630820</v>
      </c>
      <c r="O4" s="31">
        <f ca="1">O2-O3</f>
        <v>41898765.945</v>
      </c>
      <c r="P4" s="31">
        <f t="shared" ca="1" si="0"/>
        <v>42413731.424999997</v>
      </c>
      <c r="Q4" s="31">
        <f t="shared" ca="1" si="0"/>
        <v>43356886.590000004</v>
      </c>
      <c r="R4" s="31">
        <f t="shared" ca="1" si="0"/>
        <v>44731187.090000004</v>
      </c>
      <c r="S4" s="31">
        <f t="shared" ca="1" si="0"/>
        <v>46595627.275000006</v>
      </c>
      <c r="T4" s="31">
        <f t="shared" ca="1" si="0"/>
        <v>48950207.145000011</v>
      </c>
      <c r="U4" s="31">
        <f t="shared" ca="1" si="0"/>
        <v>51806749.300000012</v>
      </c>
      <c r="V4" s="31">
        <f t="shared" ca="1" si="0"/>
        <v>55401231.140000015</v>
      </c>
      <c r="W4" s="31">
        <f t="shared" ca="1" si="0"/>
        <v>59739563.965000004</v>
      </c>
      <c r="X4" s="31">
        <f t="shared" ca="1" si="0"/>
        <v>64939736.475000009</v>
      </c>
      <c r="Y4" s="31">
        <f t="shared" ca="1" si="0"/>
        <v>71001748.670000002</v>
      </c>
      <c r="Z4" s="31">
        <f t="shared" ca="1" si="0"/>
        <v>77931511.849999994</v>
      </c>
      <c r="AA4" s="31">
        <f t="shared" ca="1" si="0"/>
        <v>209777032.53093049</v>
      </c>
      <c r="AB4" s="31">
        <f t="shared" ca="1" si="0"/>
        <v>222990609.01263714</v>
      </c>
      <c r="AC4" s="31">
        <f t="shared" ca="1" si="0"/>
        <v>237216681.45683676</v>
      </c>
      <c r="AD4" s="31">
        <f t="shared" ca="1" si="0"/>
        <v>251948286.12228042</v>
      </c>
      <c r="AE4" s="31">
        <f t="shared" ca="1" si="0"/>
        <v>267248862.79688478</v>
      </c>
      <c r="AF4" s="31">
        <f t="shared" ca="1" si="0"/>
        <v>283118411.48064971</v>
      </c>
      <c r="AG4" s="31">
        <f t="shared" ca="1" si="0"/>
        <v>299556932.17357522</v>
      </c>
      <c r="AH4" s="31">
        <f t="shared" ca="1" si="0"/>
        <v>316564424.87566143</v>
      </c>
      <c r="AI4" s="31">
        <f t="shared" ca="1" si="0"/>
        <v>334140889.58690822</v>
      </c>
      <c r="AJ4" s="31">
        <f t="shared" ca="1" si="0"/>
        <v>352286880.86939913</v>
      </c>
      <c r="AK4" s="31">
        <f t="shared" ca="1" si="0"/>
        <v>371065838.5110507</v>
      </c>
      <c r="AL4" s="31">
        <f t="shared" ca="1" si="0"/>
        <v>387917762.51186287</v>
      </c>
      <c r="AM4" s="31">
        <f ca="1">AM2-AM3</f>
        <v>409078345.72242033</v>
      </c>
      <c r="AN4" s="31">
        <f t="shared" si="0"/>
        <v>423589178.9511236</v>
      </c>
      <c r="AO4" s="31">
        <f t="shared" si="0"/>
        <v>438158515.61535603</v>
      </c>
      <c r="AP4" s="31">
        <f t="shared" si="0"/>
        <v>452720198.35608768</v>
      </c>
      <c r="AQ4" s="31">
        <f t="shared" si="0"/>
        <v>467340384.53234857</v>
      </c>
      <c r="AR4" s="31">
        <f t="shared" si="0"/>
        <v>482019074.14413869</v>
      </c>
      <c r="AS4" s="31">
        <f t="shared" si="0"/>
        <v>496756267.19145799</v>
      </c>
      <c r="AT4" s="31">
        <f t="shared" si="0"/>
        <v>511551963.67430651</v>
      </c>
      <c r="AU4" s="31">
        <f t="shared" si="0"/>
        <v>526406163.59268427</v>
      </c>
      <c r="AV4" s="31">
        <f t="shared" si="0"/>
        <v>541318866.94659126</v>
      </c>
      <c r="AW4" s="31">
        <f t="shared" si="0"/>
        <v>556223916.37699735</v>
      </c>
      <c r="AX4" s="31">
        <f t="shared" si="0"/>
        <v>571187469.2429328</v>
      </c>
      <c r="AY4" s="31">
        <f t="shared" si="0"/>
        <v>585057931.37379515</v>
      </c>
      <c r="AZ4" s="31">
        <f t="shared" si="0"/>
        <v>608222109.0912981</v>
      </c>
      <c r="BA4" s="31">
        <f t="shared" si="0"/>
        <v>631377959.34003234</v>
      </c>
      <c r="BB4" s="31">
        <f t="shared" si="0"/>
        <v>654525482.1199975</v>
      </c>
      <c r="BC4" s="31">
        <f t="shared" si="0"/>
        <v>677664677.43119407</v>
      </c>
      <c r="BD4" s="31">
        <f t="shared" si="0"/>
        <v>700795545.27362168</v>
      </c>
      <c r="BE4" s="31">
        <f t="shared" si="0"/>
        <v>723986525.43519711</v>
      </c>
      <c r="BF4" s="31">
        <f t="shared" si="0"/>
        <v>747169178.1280036</v>
      </c>
      <c r="BG4" s="31">
        <f t="shared" si="0"/>
        <v>770343503.35204124</v>
      </c>
      <c r="BH4" s="31">
        <f t="shared" si="0"/>
        <v>793509501.10730994</v>
      </c>
      <c r="BI4" s="31">
        <f t="shared" si="0"/>
        <v>816667171.39380991</v>
      </c>
      <c r="BJ4" s="31">
        <f t="shared" si="0"/>
        <v>839816514.2115407</v>
      </c>
    </row>
    <row r="5" spans="1:62" x14ac:dyDescent="0.25">
      <c r="A5" s="28" t="s">
        <v>168</v>
      </c>
      <c r="B5" s="39">
        <f>'C y G Fijos'!B23+Nomina!B75</f>
        <v>0</v>
      </c>
      <c r="C5" s="20">
        <f>'C y G Fijos'!C23+Nomina!C75</f>
        <v>6957412</v>
      </c>
      <c r="D5" s="20">
        <f>'C y G Fijos'!D23+Nomina!D75</f>
        <v>13918156</v>
      </c>
      <c r="E5" s="20">
        <f>'C y G Fijos'!E23+Nomina!E75</f>
        <v>20882232</v>
      </c>
      <c r="F5" s="20">
        <f>'C y G Fijos'!F23+Nomina!F75</f>
        <v>27849640</v>
      </c>
      <c r="G5" s="20">
        <f>'C y G Fijos'!G23+Nomina!G75</f>
        <v>34820380</v>
      </c>
      <c r="H5" s="20">
        <f>'C y G Fijos'!H23+Nomina!H75</f>
        <v>41794452</v>
      </c>
      <c r="I5" s="20">
        <f>'C y G Fijos'!I23+Nomina!I75</f>
        <v>48771856</v>
      </c>
      <c r="J5" s="20">
        <f>'C y G Fijos'!J23+Nomina!J75</f>
        <v>55752592</v>
      </c>
      <c r="K5" s="20">
        <f>'C y G Fijos'!K23+Nomina!K75</f>
        <v>62736660</v>
      </c>
      <c r="L5" s="20">
        <f>'C y G Fijos'!L23+Nomina!L75</f>
        <v>69724060</v>
      </c>
      <c r="M5" s="20">
        <f>'C y G Fijos'!M23+Nomina!M75</f>
        <v>76714792</v>
      </c>
      <c r="N5" s="20">
        <f>'C y G Fijos'!N23+Nomina!N75</f>
        <v>83708856</v>
      </c>
      <c r="O5" s="20">
        <f>'C y G Fijos'!O23+Nomina!O75</f>
        <v>7553356.6100000003</v>
      </c>
      <c r="P5" s="20">
        <f>'C y G Fijos'!P23+Nomina!P75</f>
        <v>15070369.43</v>
      </c>
      <c r="Q5" s="20">
        <f>'C y G Fijos'!Q23+Nomina!Q75</f>
        <v>22591022.460000001</v>
      </c>
      <c r="R5" s="20">
        <f>'C y G Fijos'!R23+Nomina!R75</f>
        <v>30115315.700000003</v>
      </c>
      <c r="S5" s="20">
        <f>'C y G Fijos'!S23+Nomina!S75</f>
        <v>37643249.150000006</v>
      </c>
      <c r="T5" s="20">
        <f>'C y G Fijos'!T23+Nomina!T75</f>
        <v>45174822.810000002</v>
      </c>
      <c r="U5" s="20">
        <f>'C y G Fijos'!U23+Nomina!U75</f>
        <v>52710036.68</v>
      </c>
      <c r="V5" s="20">
        <f>'C y G Fijos'!V23+Nomina!V75</f>
        <v>60248890.759999998</v>
      </c>
      <c r="W5" s="20">
        <f>'C y G Fijos'!W23+Nomina!W75</f>
        <v>67791385.049999997</v>
      </c>
      <c r="X5" s="20">
        <f>'C y G Fijos'!X23+Nomina!X75</f>
        <v>75337519.549999997</v>
      </c>
      <c r="Y5" s="20">
        <f>'C y G Fijos'!Y23+Nomina!Y75</f>
        <v>82887294.25999999</v>
      </c>
      <c r="Z5" s="20">
        <f>'C y G Fijos'!Z23+Nomina!Z75</f>
        <v>90440709.179999992</v>
      </c>
      <c r="AA5" s="20">
        <f>'C y G Fijos'!AA23+Nomina!AA75</f>
        <v>8168354.744035</v>
      </c>
      <c r="AB5" s="20">
        <f>'C y G Fijos'!AB23+Nomina!AB75</f>
        <v>16297007.537705</v>
      </c>
      <c r="AC5" s="20">
        <f>'C y G Fijos'!AC23+Nomina!AC75</f>
        <v>24429640.901009999</v>
      </c>
      <c r="AD5" s="20">
        <f>'C y G Fijos'!AD23+Nomina!AD75</f>
        <v>32566254.833949998</v>
      </c>
      <c r="AE5" s="20">
        <f>'C y G Fijos'!AE23+Nomina!AE75</f>
        <v>40706849.336525001</v>
      </c>
      <c r="AF5" s="20">
        <f>'C y G Fijos'!AF23+Nomina!AF75</f>
        <v>48851424.408735</v>
      </c>
      <c r="AG5" s="20">
        <f>'C y G Fijos'!AG23+Nomina!AG75</f>
        <v>56999980.050579995</v>
      </c>
      <c r="AH5" s="20">
        <f>'C y G Fijos'!AH23+Nomina!AH75</f>
        <v>65152516.262059994</v>
      </c>
      <c r="AI5" s="20">
        <f>'C y G Fijos'!AI23+Nomina!AI75</f>
        <v>73309033.043174997</v>
      </c>
      <c r="AJ5" s="20">
        <f>'C y G Fijos'!AJ23+Nomina!AJ75</f>
        <v>81469530.393924996</v>
      </c>
      <c r="AK5" s="20">
        <f>'C y G Fijos'!AK23+Nomina!AK75</f>
        <v>89634008.314309984</v>
      </c>
      <c r="AL5" s="20">
        <f>'C y G Fijos'!AL23+Nomina!AL75</f>
        <v>97802466.804329991</v>
      </c>
      <c r="AM5" s="85">
        <f>'C y G Fijos'!AM23+Nomina!AM75</f>
        <v>87978234.091996387</v>
      </c>
      <c r="AN5" s="20">
        <f>'C y G Fijos'!AN23+Nomina!AN75</f>
        <v>96796951.428932369</v>
      </c>
      <c r="AO5" s="20">
        <f>'C y G Fijos'!AO23+Nomina!AO75</f>
        <v>105620035.45075795</v>
      </c>
      <c r="AP5" s="20">
        <f>'C y G Fijos'!AP23+Nomina!AP75</f>
        <v>114447486.15747313</v>
      </c>
      <c r="AQ5" s="20">
        <f>'C y G Fijos'!AQ23+Nomina!AQ75</f>
        <v>123279303.5490779</v>
      </c>
      <c r="AR5" s="20">
        <f>'C y G Fijos'!AR23+Nomina!AR75</f>
        <v>132115487.62557228</v>
      </c>
      <c r="AS5" s="20">
        <f>'C y G Fijos'!AS23+Nomina!AS75</f>
        <v>140956038.38695624</v>
      </c>
      <c r="AT5" s="20">
        <f>'C y G Fijos'!AT23+Nomina!AT75</f>
        <v>149800955.83322978</v>
      </c>
      <c r="AU5" s="20">
        <f>'C y G Fijos'!AU23+Nomina!AU75</f>
        <v>158650239.96439296</v>
      </c>
      <c r="AV5" s="20">
        <f>'C y G Fijos'!AV23+Nomina!AV75</f>
        <v>167503890.78044572</v>
      </c>
      <c r="AW5" s="20">
        <f>'C y G Fijos'!AW23+Nomina!AW75</f>
        <v>176361908.28138804</v>
      </c>
      <c r="AX5" s="20">
        <f>'C y G Fijos'!AX23+Nomina!AX75</f>
        <v>185224292.46722001</v>
      </c>
      <c r="AY5" s="20">
        <f>'C y G Fijos'!AY23+Nomina!AY75</f>
        <v>175462631.50333104</v>
      </c>
      <c r="AZ5" s="20">
        <f>'C y G Fijos'!AZ23+Nomina!AZ75</f>
        <v>184971270.11068687</v>
      </c>
      <c r="BA5" s="20">
        <f>'C y G Fijos'!BA23+Nomina!BA75</f>
        <v>194484659.67120254</v>
      </c>
      <c r="BB5" s="20">
        <f>'C y G Fijos'!BB23+Nomina!BB75</f>
        <v>204002800.18487808</v>
      </c>
      <c r="BC5" s="20">
        <f>'C y G Fijos'!BC23+Nomina!BC75</f>
        <v>213525691.65171355</v>
      </c>
      <c r="BD5" s="20">
        <f>'C y G Fijos'!BD23+Nomina!BD75</f>
        <v>223053334.07170886</v>
      </c>
      <c r="BE5" s="20">
        <f>'C y G Fijos'!BE23+Nomina!BE75</f>
        <v>232585727.44486406</v>
      </c>
      <c r="BF5" s="20">
        <f>'C y G Fijos'!BF23+Nomina!BF75</f>
        <v>242122871.77117914</v>
      </c>
      <c r="BG5" s="20">
        <f>'C y G Fijos'!BG23+Nomina!BG75</f>
        <v>251664767.05065408</v>
      </c>
      <c r="BH5" s="20">
        <f>'C y G Fijos'!BH23+Nomina!BH75</f>
        <v>261211413.28328893</v>
      </c>
      <c r="BI5" s="20">
        <f>'C y G Fijos'!BI23+Nomina!BI75</f>
        <v>270762810.46908367</v>
      </c>
      <c r="BJ5" s="20">
        <f>'C y G Fijos'!BJ23+Nomina!BJ75</f>
        <v>280318958.60803825</v>
      </c>
    </row>
    <row r="6" spans="1:62" x14ac:dyDescent="0.25">
      <c r="A6" s="28" t="s">
        <v>169</v>
      </c>
      <c r="B6" s="39">
        <f>'Inv. Inicial'!B29</f>
        <v>0</v>
      </c>
      <c r="C6" s="20">
        <f>'Inv. Inicial'!C29</f>
        <v>213750</v>
      </c>
      <c r="D6" s="20">
        <f>'Inv. Inicial'!D29</f>
        <v>213750</v>
      </c>
      <c r="E6" s="20">
        <f>'Inv. Inicial'!E29</f>
        <v>213750</v>
      </c>
      <c r="F6" s="20">
        <f>'Inv. Inicial'!F29</f>
        <v>213750</v>
      </c>
      <c r="G6" s="20">
        <f>'Inv. Inicial'!G29</f>
        <v>213750</v>
      </c>
      <c r="H6" s="20">
        <f>'Inv. Inicial'!H29</f>
        <v>213750</v>
      </c>
      <c r="I6" s="20">
        <f>'Inv. Inicial'!I29</f>
        <v>213750</v>
      </c>
      <c r="J6" s="20">
        <f>'Inv. Inicial'!J29</f>
        <v>213750</v>
      </c>
      <c r="K6" s="20">
        <f>'Inv. Inicial'!K29</f>
        <v>213750</v>
      </c>
      <c r="L6" s="20">
        <f>'Inv. Inicial'!L29</f>
        <v>213750</v>
      </c>
      <c r="M6" s="20">
        <f>'Inv. Inicial'!M29</f>
        <v>213750</v>
      </c>
      <c r="N6" s="20">
        <f>'Inv. Inicial'!N29</f>
        <v>213750</v>
      </c>
      <c r="O6" s="20">
        <f>'Inv. Inicial'!O29</f>
        <v>213750</v>
      </c>
      <c r="P6" s="20">
        <f>'Inv. Inicial'!P29</f>
        <v>213750</v>
      </c>
      <c r="Q6" s="20">
        <f>'Inv. Inicial'!Q29</f>
        <v>213750</v>
      </c>
      <c r="R6" s="20">
        <f>'Inv. Inicial'!R29</f>
        <v>213750</v>
      </c>
      <c r="S6" s="20">
        <f>'Inv. Inicial'!S29</f>
        <v>213750</v>
      </c>
      <c r="T6" s="20">
        <f>'Inv. Inicial'!T29</f>
        <v>213750</v>
      </c>
      <c r="U6" s="20">
        <f>'Inv. Inicial'!U29</f>
        <v>213750</v>
      </c>
      <c r="V6" s="20">
        <f>'Inv. Inicial'!V29</f>
        <v>213750</v>
      </c>
      <c r="W6" s="20">
        <f>'Inv. Inicial'!W29</f>
        <v>213750</v>
      </c>
      <c r="X6" s="20">
        <f>'Inv. Inicial'!X29</f>
        <v>213750</v>
      </c>
      <c r="Y6" s="20">
        <f>'Inv. Inicial'!Y29</f>
        <v>213750</v>
      </c>
      <c r="Z6" s="20">
        <f>'Inv. Inicial'!Z29</f>
        <v>213750</v>
      </c>
      <c r="AA6" s="20">
        <f>'Inv. Inicial'!AA29</f>
        <v>213750</v>
      </c>
      <c r="AB6" s="20">
        <f>'Inv. Inicial'!AB29</f>
        <v>213750</v>
      </c>
      <c r="AC6" s="20">
        <f>'Inv. Inicial'!AC29</f>
        <v>213750</v>
      </c>
      <c r="AD6" s="20">
        <f>'Inv. Inicial'!AD29</f>
        <v>213750</v>
      </c>
      <c r="AE6" s="20">
        <f>'Inv. Inicial'!AE29</f>
        <v>213750</v>
      </c>
      <c r="AF6" s="20">
        <f>'Inv. Inicial'!AF29</f>
        <v>213750</v>
      </c>
      <c r="AG6" s="20">
        <f>'Inv. Inicial'!AG29</f>
        <v>213750</v>
      </c>
      <c r="AH6" s="20">
        <f>'Inv. Inicial'!AH29</f>
        <v>213750</v>
      </c>
      <c r="AI6" s="20">
        <f>'Inv. Inicial'!AI29</f>
        <v>213750</v>
      </c>
      <c r="AJ6" s="20">
        <f>'Inv. Inicial'!AJ29</f>
        <v>213750</v>
      </c>
      <c r="AK6" s="20">
        <f>'Inv. Inicial'!AK29</f>
        <v>213750</v>
      </c>
      <c r="AL6" s="20">
        <f>'Inv. Inicial'!AL29</f>
        <v>213750</v>
      </c>
      <c r="AM6" s="20">
        <f>'Inv. Inicial'!AM29</f>
        <v>213750</v>
      </c>
      <c r="AN6" s="20">
        <f>'Inv. Inicial'!AN29</f>
        <v>213750</v>
      </c>
      <c r="AO6" s="20">
        <f>'Inv. Inicial'!AO29</f>
        <v>213750</v>
      </c>
      <c r="AP6" s="20">
        <f>'Inv. Inicial'!AP29</f>
        <v>213750</v>
      </c>
      <c r="AQ6" s="20">
        <f>'Inv. Inicial'!AQ29</f>
        <v>213750</v>
      </c>
      <c r="AR6" s="20">
        <f>'Inv. Inicial'!AR29</f>
        <v>213750</v>
      </c>
      <c r="AS6" s="20">
        <f>'Inv. Inicial'!AS29</f>
        <v>213750</v>
      </c>
      <c r="AT6" s="20">
        <f>'Inv. Inicial'!AT29</f>
        <v>213750</v>
      </c>
      <c r="AU6" s="20">
        <f>'Inv. Inicial'!AU29</f>
        <v>213750</v>
      </c>
      <c r="AV6" s="20">
        <f>'Inv. Inicial'!AV29</f>
        <v>213750</v>
      </c>
      <c r="AW6" s="20">
        <f>'Inv. Inicial'!AW29</f>
        <v>213750</v>
      </c>
      <c r="AX6" s="20">
        <f>'Inv. Inicial'!AX29</f>
        <v>213750</v>
      </c>
      <c r="AY6" s="20">
        <f>'Inv. Inicial'!AY29</f>
        <v>213750</v>
      </c>
      <c r="AZ6" s="20">
        <f>'Inv. Inicial'!AZ29</f>
        <v>213750</v>
      </c>
      <c r="BA6" s="20">
        <f>'Inv. Inicial'!BA29</f>
        <v>213750</v>
      </c>
      <c r="BB6" s="20">
        <f>'Inv. Inicial'!BB29</f>
        <v>213750</v>
      </c>
      <c r="BC6" s="20">
        <f>'Inv. Inicial'!BC29</f>
        <v>213750</v>
      </c>
      <c r="BD6" s="20">
        <f>'Inv. Inicial'!BD29</f>
        <v>213750</v>
      </c>
      <c r="BE6" s="20">
        <f>'Inv. Inicial'!BE29</f>
        <v>213750</v>
      </c>
      <c r="BF6" s="20">
        <f>'Inv. Inicial'!BF29</f>
        <v>213750</v>
      </c>
      <c r="BG6" s="20">
        <f>'Inv. Inicial'!BG29</f>
        <v>213750</v>
      </c>
      <c r="BH6" s="20">
        <f>'Inv. Inicial'!BH29</f>
        <v>213750</v>
      </c>
      <c r="BI6" s="20">
        <f>'Inv. Inicial'!BI29</f>
        <v>213750</v>
      </c>
      <c r="BJ6" s="20">
        <f>'Inv. Inicial'!BJ29</f>
        <v>213750</v>
      </c>
    </row>
    <row r="7" spans="1:62" x14ac:dyDescent="0.25">
      <c r="A7" s="28" t="s">
        <v>170</v>
      </c>
      <c r="B7" s="39">
        <f>B4-B5-B6</f>
        <v>0</v>
      </c>
      <c r="C7" s="31">
        <f>C4-C5-C6</f>
        <v>-16865408</v>
      </c>
      <c r="D7" s="31">
        <f>D4-D5-D6</f>
        <v>-33525396</v>
      </c>
      <c r="E7" s="31">
        <f t="shared" ref="E7:BJ7" si="1">E4-E5-E6</f>
        <v>-50193714</v>
      </c>
      <c r="F7" s="31">
        <f t="shared" si="1"/>
        <v>-66870362</v>
      </c>
      <c r="G7" s="31">
        <f t="shared" si="1"/>
        <v>-83080340</v>
      </c>
      <c r="H7" s="31">
        <f t="shared" si="1"/>
        <v>-94063648</v>
      </c>
      <c r="I7" s="31">
        <f t="shared" si="1"/>
        <v>-104930286</v>
      </c>
      <c r="J7" s="31">
        <f t="shared" si="1"/>
        <v>-115620254</v>
      </c>
      <c r="K7" s="31">
        <f t="shared" si="1"/>
        <v>-126073552</v>
      </c>
      <c r="L7" s="31">
        <f t="shared" si="1"/>
        <v>-136230180</v>
      </c>
      <c r="M7" s="31">
        <f t="shared" si="1"/>
        <v>-146040138</v>
      </c>
      <c r="N7" s="31">
        <f t="shared" si="1"/>
        <v>-155553426</v>
      </c>
      <c r="O7" s="31">
        <f t="shared" ca="1" si="1"/>
        <v>34131659.335000001</v>
      </c>
      <c r="P7" s="31">
        <f t="shared" ca="1" si="1"/>
        <v>27129611.994999997</v>
      </c>
      <c r="Q7" s="31">
        <f t="shared" ca="1" si="1"/>
        <v>20552114.130000003</v>
      </c>
      <c r="R7" s="31">
        <f t="shared" ca="1" si="1"/>
        <v>14402121.390000001</v>
      </c>
      <c r="S7" s="31">
        <f t="shared" ca="1" si="1"/>
        <v>8738628.125</v>
      </c>
      <c r="T7" s="31">
        <f t="shared" ca="1" si="1"/>
        <v>3561634.3350000083</v>
      </c>
      <c r="U7" s="31">
        <f t="shared" ca="1" si="1"/>
        <v>-1117037.3799999878</v>
      </c>
      <c r="V7" s="31">
        <f t="shared" ca="1" si="1"/>
        <v>-5061409.6199999824</v>
      </c>
      <c r="W7" s="31">
        <f t="shared" ca="1" si="1"/>
        <v>-8265571.0849999934</v>
      </c>
      <c r="X7" s="31">
        <f ca="1">X4-X5-X6</f>
        <v>-10611533.074999988</v>
      </c>
      <c r="Y7" s="31">
        <f t="shared" ca="1" si="1"/>
        <v>-12099295.589999989</v>
      </c>
      <c r="Z7" s="31">
        <f ca="1">Z4-Z5-Z6</f>
        <v>-12722947.329999998</v>
      </c>
      <c r="AA7" s="31">
        <f t="shared" ca="1" si="1"/>
        <v>201394927.78689548</v>
      </c>
      <c r="AB7" s="31">
        <f t="shared" ca="1" si="1"/>
        <v>206479851.47493213</v>
      </c>
      <c r="AC7" s="31">
        <f t="shared" ca="1" si="1"/>
        <v>212573290.55582675</v>
      </c>
      <c r="AD7" s="31">
        <f t="shared" ca="1" si="1"/>
        <v>219168281.28833044</v>
      </c>
      <c r="AE7" s="31">
        <f t="shared" ca="1" si="1"/>
        <v>226328263.46035978</v>
      </c>
      <c r="AF7" s="31">
        <f t="shared" ca="1" si="1"/>
        <v>234053237.0719147</v>
      </c>
      <c r="AG7" s="31">
        <f t="shared" ca="1" si="1"/>
        <v>242343202.12299523</v>
      </c>
      <c r="AH7" s="31">
        <f t="shared" ca="1" si="1"/>
        <v>251198158.61360145</v>
      </c>
      <c r="AI7" s="31">
        <f t="shared" ca="1" si="1"/>
        <v>260618106.54373324</v>
      </c>
      <c r="AJ7" s="31">
        <f t="shared" ca="1" si="1"/>
        <v>270603600.47547412</v>
      </c>
      <c r="AK7" s="31">
        <f t="shared" ca="1" si="1"/>
        <v>281218080.19674075</v>
      </c>
      <c r="AL7" s="31">
        <f t="shared" ca="1" si="1"/>
        <v>289901545.70753288</v>
      </c>
      <c r="AM7" s="31">
        <f ca="1">AM4-AM5-AM6</f>
        <v>320886361.63042396</v>
      </c>
      <c r="AN7" s="31">
        <f t="shared" si="1"/>
        <v>326578477.52219123</v>
      </c>
      <c r="AO7" s="31">
        <f t="shared" si="1"/>
        <v>332324730.16459811</v>
      </c>
      <c r="AP7" s="31">
        <f t="shared" si="1"/>
        <v>338058962.19861454</v>
      </c>
      <c r="AQ7" s="31">
        <f t="shared" si="1"/>
        <v>343847330.98327065</v>
      </c>
      <c r="AR7" s="31">
        <f t="shared" si="1"/>
        <v>349689836.51856643</v>
      </c>
      <c r="AS7" s="31">
        <f t="shared" si="1"/>
        <v>355586478.80450177</v>
      </c>
      <c r="AT7" s="31">
        <f t="shared" si="1"/>
        <v>361537257.84107673</v>
      </c>
      <c r="AU7" s="31">
        <f t="shared" si="1"/>
        <v>367542173.62829131</v>
      </c>
      <c r="AV7" s="31">
        <f t="shared" si="1"/>
        <v>373601226.16614556</v>
      </c>
      <c r="AW7" s="31">
        <f t="shared" si="1"/>
        <v>379648258.09560931</v>
      </c>
      <c r="AX7" s="31">
        <f t="shared" si="1"/>
        <v>385749426.77571279</v>
      </c>
      <c r="AY7" s="31">
        <f t="shared" si="1"/>
        <v>409381549.87046409</v>
      </c>
      <c r="AZ7" s="31">
        <f t="shared" si="1"/>
        <v>423037088.98061121</v>
      </c>
      <c r="BA7" s="31">
        <f t="shared" si="1"/>
        <v>436679549.6688298</v>
      </c>
      <c r="BB7" s="31">
        <f t="shared" si="1"/>
        <v>450308931.93511939</v>
      </c>
      <c r="BC7" s="31">
        <f t="shared" si="1"/>
        <v>463925235.77948052</v>
      </c>
      <c r="BD7" s="31">
        <f t="shared" si="1"/>
        <v>477528461.20191282</v>
      </c>
      <c r="BE7" s="31">
        <f t="shared" si="1"/>
        <v>491187047.99033308</v>
      </c>
      <c r="BF7" s="31">
        <f t="shared" si="1"/>
        <v>504832556.35682446</v>
      </c>
      <c r="BG7" s="31">
        <f t="shared" si="1"/>
        <v>518464986.30138719</v>
      </c>
      <c r="BH7" s="31">
        <f t="shared" si="1"/>
        <v>532084337.82402098</v>
      </c>
      <c r="BI7" s="31">
        <f t="shared" si="1"/>
        <v>545690610.92472625</v>
      </c>
      <c r="BJ7" s="31">
        <f t="shared" si="1"/>
        <v>559283805.60350251</v>
      </c>
    </row>
    <row r="8" spans="1:62" x14ac:dyDescent="0.25">
      <c r="A8" s="28" t="s">
        <v>171</v>
      </c>
    </row>
    <row r="9" spans="1:62" x14ac:dyDescent="0.25">
      <c r="A9" s="28" t="s">
        <v>172</v>
      </c>
      <c r="B9" s="39">
        <f>FC!B21</f>
        <v>0</v>
      </c>
      <c r="C9" s="39">
        <f>FC!C21</f>
        <v>1602559.0816338535</v>
      </c>
      <c r="D9" s="39">
        <f>FC!D21</f>
        <v>3178408.8452404761</v>
      </c>
      <c r="E9" s="39">
        <f>FC!E21</f>
        <v>4727549.2908198675</v>
      </c>
      <c r="F9" s="39">
        <f>FC!F21</f>
        <v>6249980.4183720285</v>
      </c>
      <c r="G9" s="39">
        <f>FC!G21</f>
        <v>7745702.2278969586</v>
      </c>
      <c r="H9" s="39">
        <f>FC!H21</f>
        <v>9214714.7193946578</v>
      </c>
      <c r="I9" s="39">
        <f>FC!I21</f>
        <v>10657017.892865125</v>
      </c>
      <c r="J9" s="39">
        <f>FC!J21</f>
        <v>12072611.748308362</v>
      </c>
      <c r="K9" s="39">
        <f>FC!K21</f>
        <v>13461496.285724368</v>
      </c>
      <c r="L9" s="39">
        <f>FC!L21</f>
        <v>14823671.505113143</v>
      </c>
      <c r="M9" s="39">
        <f>FC!M21</f>
        <v>16159137.406474687</v>
      </c>
      <c r="N9" s="39">
        <f>FC!N21</f>
        <v>17467893.989808999</v>
      </c>
      <c r="O9" s="39">
        <f>FC!O21</f>
        <v>1282047.2653070828</v>
      </c>
      <c r="P9" s="39">
        <f>FC!P21</f>
        <v>2537385.2125869347</v>
      </c>
      <c r="Q9" s="39">
        <f>FC!Q21</f>
        <v>3766013.8418395557</v>
      </c>
      <c r="R9" s="39">
        <f>FC!R21</f>
        <v>4967933.1530649457</v>
      </c>
      <c r="S9" s="39">
        <f>FC!S21</f>
        <v>6143143.1462631049</v>
      </c>
      <c r="T9" s="39">
        <f>FC!T21</f>
        <v>7291643.8214340331</v>
      </c>
      <c r="U9" s="39">
        <f>FC!U21</f>
        <v>8413435.1785777304</v>
      </c>
      <c r="V9" s="39">
        <f>FC!V21</f>
        <v>9508517.2176941969</v>
      </c>
      <c r="W9" s="39">
        <f>FC!W21</f>
        <v>10576889.938783433</v>
      </c>
      <c r="X9" s="39">
        <f>FC!X21</f>
        <v>11618553.341845438</v>
      </c>
      <c r="Y9" s="39">
        <f>FC!Y21</f>
        <v>12633507.426880213</v>
      </c>
      <c r="Z9" s="39">
        <f>FC!Z21</f>
        <v>13621752.193887755</v>
      </c>
      <c r="AA9" s="39">
        <f>FC!AA21</f>
        <v>961535.44898031233</v>
      </c>
      <c r="AB9" s="39">
        <f>FC!AB21</f>
        <v>1896361.5799333937</v>
      </c>
      <c r="AC9" s="39">
        <f>FC!AC21</f>
        <v>2804478.3928592443</v>
      </c>
      <c r="AD9" s="39">
        <f>FC!AD21</f>
        <v>3685885.8877578638</v>
      </c>
      <c r="AE9" s="39">
        <f>FC!AE21</f>
        <v>4540584.064629253</v>
      </c>
      <c r="AF9" s="39">
        <f>FC!AF21</f>
        <v>5368572.9234734112</v>
      </c>
      <c r="AG9" s="39">
        <f>FC!AG21</f>
        <v>6169852.4642903386</v>
      </c>
      <c r="AH9" s="39">
        <f>FC!AH21</f>
        <v>6944422.687080035</v>
      </c>
      <c r="AI9" s="39">
        <f>FC!AI21</f>
        <v>7692283.5918425005</v>
      </c>
      <c r="AJ9" s="39">
        <f>FC!AJ21</f>
        <v>8413435.1785777342</v>
      </c>
      <c r="AK9" s="39">
        <f>FC!AK21</f>
        <v>9107877.4472857378</v>
      </c>
      <c r="AL9" s="39">
        <f>FC!AL21</f>
        <v>9775610.3979665097</v>
      </c>
      <c r="AM9" s="39">
        <f>FC!AM21</f>
        <v>641023.63265354175</v>
      </c>
      <c r="AN9" s="39">
        <f>FC!AN21</f>
        <v>1255337.9472798528</v>
      </c>
      <c r="AO9" s="39">
        <f>FC!AO21</f>
        <v>1842942.9438789329</v>
      </c>
      <c r="AP9" s="39">
        <f>FC!AP21</f>
        <v>2403838.622450782</v>
      </c>
      <c r="AQ9" s="39">
        <f>FC!AQ21</f>
        <v>2938024.9829954002</v>
      </c>
      <c r="AR9" s="39">
        <f>FC!AR21</f>
        <v>3445502.0255127875</v>
      </c>
      <c r="AS9" s="39">
        <f>FC!AS21</f>
        <v>3926269.7500029439</v>
      </c>
      <c r="AT9" s="39">
        <f>FC!AT21</f>
        <v>4380328.1564658694</v>
      </c>
      <c r="AU9" s="39">
        <f>FC!AU21</f>
        <v>4807677.244901564</v>
      </c>
      <c r="AV9" s="39">
        <f>FC!AV21</f>
        <v>5208317.0153100276</v>
      </c>
      <c r="AW9" s="39">
        <f>FC!AW21</f>
        <v>5582247.4676912604</v>
      </c>
      <c r="AX9" s="39">
        <f>FC!AX21</f>
        <v>5929468.6020452622</v>
      </c>
      <c r="AY9" s="39">
        <f>FC!AY21</f>
        <v>320511.81632677122</v>
      </c>
      <c r="AZ9" s="39">
        <f>FC!AZ21</f>
        <v>614314.31462631153</v>
      </c>
      <c r="BA9" s="39">
        <f>FC!BA21</f>
        <v>881407.49489862099</v>
      </c>
      <c r="BB9" s="39">
        <f>FC!BB21</f>
        <v>1121791.3571436997</v>
      </c>
      <c r="BC9" s="39">
        <f>FC!BC21</f>
        <v>1335465.9013615474</v>
      </c>
      <c r="BD9" s="39">
        <f>FC!BD21</f>
        <v>1522431.1275521643</v>
      </c>
      <c r="BE9" s="39">
        <f>FC!BE21</f>
        <v>1682687.0357155502</v>
      </c>
      <c r="BF9" s="39">
        <f>FC!BF21</f>
        <v>1816233.6258517052</v>
      </c>
      <c r="BG9" s="39">
        <f>FC!BG21</f>
        <v>1923070.8979606293</v>
      </c>
      <c r="BH9" s="39">
        <f>FC!BH21</f>
        <v>2003198.8520423225</v>
      </c>
      <c r="BI9" s="39">
        <f>FC!BI21</f>
        <v>2056617.4880967848</v>
      </c>
      <c r="BJ9" s="39">
        <f>FC!BJ21</f>
        <v>2083326.8061240164</v>
      </c>
    </row>
    <row r="10" spans="1:62" x14ac:dyDescent="0.25">
      <c r="A10" s="28" t="s">
        <v>173</v>
      </c>
      <c r="B10" s="39">
        <f>+B7+B8-B9</f>
        <v>0</v>
      </c>
      <c r="C10" s="31">
        <f>+C7+C8-C9</f>
        <v>-18467967.081633855</v>
      </c>
      <c r="D10" s="31">
        <f t="shared" ref="D10:BJ10" si="2">+D7+D8-D9</f>
        <v>-36703804.845240474</v>
      </c>
      <c r="E10" s="31">
        <f t="shared" si="2"/>
        <v>-54921263.290819868</v>
      </c>
      <c r="F10" s="31">
        <f t="shared" si="2"/>
        <v>-73120342.418372035</v>
      </c>
      <c r="G10" s="31">
        <f t="shared" si="2"/>
        <v>-90826042.227896959</v>
      </c>
      <c r="H10" s="31">
        <f t="shared" si="2"/>
        <v>-103278362.71939465</v>
      </c>
      <c r="I10" s="31">
        <f t="shared" si="2"/>
        <v>-115587303.89286512</v>
      </c>
      <c r="J10" s="31">
        <f t="shared" si="2"/>
        <v>-127692865.74830836</v>
      </c>
      <c r="K10" s="31">
        <f t="shared" si="2"/>
        <v>-139535048.28572437</v>
      </c>
      <c r="L10" s="31">
        <f t="shared" si="2"/>
        <v>-151053851.50511315</v>
      </c>
      <c r="M10" s="31">
        <f t="shared" si="2"/>
        <v>-162199275.40647468</v>
      </c>
      <c r="N10" s="31">
        <f t="shared" si="2"/>
        <v>-173021319.98980901</v>
      </c>
      <c r="O10" s="31">
        <f t="shared" ca="1" si="2"/>
        <v>32849612.069692917</v>
      </c>
      <c r="P10" s="31">
        <f t="shared" ca="1" si="2"/>
        <v>24592226.782413062</v>
      </c>
      <c r="Q10" s="31">
        <f t="shared" ca="1" si="2"/>
        <v>16786100.288160447</v>
      </c>
      <c r="R10" s="31">
        <f t="shared" ca="1" si="2"/>
        <v>9434188.2369350549</v>
      </c>
      <c r="S10" s="31">
        <f t="shared" ca="1" si="2"/>
        <v>2595484.9787368951</v>
      </c>
      <c r="T10" s="31">
        <f t="shared" ca="1" si="2"/>
        <v>-3730009.4864340248</v>
      </c>
      <c r="U10" s="31">
        <f t="shared" ca="1" si="2"/>
        <v>-9530472.5585777182</v>
      </c>
      <c r="V10" s="31">
        <f t="shared" ca="1" si="2"/>
        <v>-14569926.837694179</v>
      </c>
      <c r="W10" s="31">
        <f t="shared" ca="1" si="2"/>
        <v>-18842461.023783427</v>
      </c>
      <c r="X10" s="31">
        <f ca="1">+X7+X8-X9</f>
        <v>-22230086.416845426</v>
      </c>
      <c r="Y10" s="31">
        <f t="shared" ca="1" si="2"/>
        <v>-24732803.016880199</v>
      </c>
      <c r="Z10" s="31">
        <f t="shared" ca="1" si="2"/>
        <v>-26344699.523887753</v>
      </c>
      <c r="AA10" s="31">
        <f t="shared" ca="1" si="2"/>
        <v>200433392.33791518</v>
      </c>
      <c r="AB10" s="31">
        <f t="shared" ca="1" si="2"/>
        <v>204583489.89499873</v>
      </c>
      <c r="AC10" s="31">
        <f t="shared" ca="1" si="2"/>
        <v>209768812.1629675</v>
      </c>
      <c r="AD10" s="31">
        <f t="shared" ca="1" si="2"/>
        <v>215482395.40057257</v>
      </c>
      <c r="AE10" s="31">
        <f t="shared" ca="1" si="2"/>
        <v>221787679.39573053</v>
      </c>
      <c r="AF10" s="31">
        <f t="shared" ca="1" si="2"/>
        <v>228684664.14844128</v>
      </c>
      <c r="AG10" s="31">
        <f t="shared" ca="1" si="2"/>
        <v>236173349.65870488</v>
      </c>
      <c r="AH10" s="31">
        <f t="shared" ca="1" si="2"/>
        <v>244253735.92652142</v>
      </c>
      <c r="AI10" s="31">
        <f t="shared" ca="1" si="2"/>
        <v>252925822.95189074</v>
      </c>
      <c r="AJ10" s="31">
        <f t="shared" ca="1" si="2"/>
        <v>262190165.2968964</v>
      </c>
      <c r="AK10" s="31">
        <f t="shared" ca="1" si="2"/>
        <v>272110202.74945503</v>
      </c>
      <c r="AL10" s="31">
        <f t="shared" ca="1" si="2"/>
        <v>280125935.30956638</v>
      </c>
      <c r="AM10" s="31">
        <f ca="1">+AM7+AM8-AM9</f>
        <v>320245337.99777043</v>
      </c>
      <c r="AN10" s="31">
        <f t="shared" si="2"/>
        <v>325323139.57491136</v>
      </c>
      <c r="AO10" s="31">
        <f t="shared" si="2"/>
        <v>330481787.22071916</v>
      </c>
      <c r="AP10" s="31">
        <f t="shared" si="2"/>
        <v>335655123.57616377</v>
      </c>
      <c r="AQ10" s="31">
        <f t="shared" si="2"/>
        <v>340909306.00027525</v>
      </c>
      <c r="AR10" s="31">
        <f t="shared" si="2"/>
        <v>346244334.49305362</v>
      </c>
      <c r="AS10" s="31">
        <f t="shared" si="2"/>
        <v>351660209.05449885</v>
      </c>
      <c r="AT10" s="31">
        <f t="shared" si="2"/>
        <v>357156929.68461084</v>
      </c>
      <c r="AU10" s="31">
        <f t="shared" si="2"/>
        <v>362734496.38338977</v>
      </c>
      <c r="AV10" s="31">
        <f t="shared" si="2"/>
        <v>368392909.15083551</v>
      </c>
      <c r="AW10" s="31">
        <f t="shared" si="2"/>
        <v>374066010.62791806</v>
      </c>
      <c r="AX10" s="31">
        <f t="shared" si="2"/>
        <v>379819958.17366755</v>
      </c>
      <c r="AY10" s="31">
        <f t="shared" si="2"/>
        <v>409061038.05413729</v>
      </c>
      <c r="AZ10" s="31">
        <f t="shared" si="2"/>
        <v>422422774.66598487</v>
      </c>
      <c r="BA10" s="31">
        <f t="shared" si="2"/>
        <v>435798142.17393118</v>
      </c>
      <c r="BB10" s="31">
        <f t="shared" si="2"/>
        <v>449187140.57797569</v>
      </c>
      <c r="BC10" s="31">
        <f t="shared" si="2"/>
        <v>462589769.87811899</v>
      </c>
      <c r="BD10" s="31">
        <f t="shared" si="2"/>
        <v>476006030.07436067</v>
      </c>
      <c r="BE10" s="31">
        <f t="shared" si="2"/>
        <v>489504360.9546175</v>
      </c>
      <c r="BF10" s="31">
        <f t="shared" si="2"/>
        <v>503016322.73097277</v>
      </c>
      <c r="BG10" s="31">
        <f t="shared" si="2"/>
        <v>516541915.40342659</v>
      </c>
      <c r="BH10" s="31">
        <f t="shared" si="2"/>
        <v>530081138.97197866</v>
      </c>
      <c r="BI10" s="31">
        <f t="shared" si="2"/>
        <v>543633993.43662941</v>
      </c>
      <c r="BJ10" s="31">
        <f t="shared" si="2"/>
        <v>557200478.79737854</v>
      </c>
    </row>
    <row r="11" spans="1:62" x14ac:dyDescent="0.25">
      <c r="A11" s="28" t="s">
        <v>174</v>
      </c>
      <c r="N11" s="39">
        <f>IF(N10&gt;0,LOOKUP(N1,'Datos de Entrada'!$C$2:$G$2,'Datos de Entrada'!$B$65:$G$65)*N10,0)</f>
        <v>0</v>
      </c>
      <c r="Z11" s="39">
        <f ca="1">IF(Z10&gt;0,LOOKUP(Z1,'Datos de Entrada'!$C$2:$G$2,'Datos de Entrada'!$C$65:$G$65)*Z10,0)</f>
        <v>0</v>
      </c>
      <c r="AL11" s="39">
        <f ca="1">IF(AL10&gt;0,LOOKUP(AL1,'Datos de Entrada'!$C$2:$G$2,'Datos de Entrada'!$C$65:$G$65)*AL10,0)</f>
        <v>86839039.945965573</v>
      </c>
      <c r="AX11" s="39">
        <f>IF(AX10&gt;0,LOOKUP(AX1,'Datos de Entrada'!$C$2:$G$2,'Datos de Entrada'!$C$65:$G$65)*AX10,0)</f>
        <v>113945987.45210026</v>
      </c>
      <c r="BJ11" s="39">
        <f>IF(BJ10&gt;0,LOOKUP(BJ1,'Datos de Entrada'!$C$2:$G$2,'Datos de Entrada'!$C$65:$G$65)*BJ10,0)</f>
        <v>167160143.63921356</v>
      </c>
    </row>
    <row r="12" spans="1:62" x14ac:dyDescent="0.25">
      <c r="A12" s="28" t="s">
        <v>175</v>
      </c>
    </row>
    <row r="13" spans="1:62" x14ac:dyDescent="0.25">
      <c r="A13" s="28" t="s">
        <v>176</v>
      </c>
      <c r="B13" s="39">
        <f>B10-B11-B12</f>
        <v>0</v>
      </c>
      <c r="C13" s="31">
        <f>C10-C11-C12</f>
        <v>-18467967.081633855</v>
      </c>
      <c r="D13" s="31">
        <f t="shared" ref="D13:N13" si="3">D10-D11-D12</f>
        <v>-36703804.845240474</v>
      </c>
      <c r="E13" s="31">
        <f t="shared" si="3"/>
        <v>-54921263.290819868</v>
      </c>
      <c r="F13" s="31">
        <f t="shared" si="3"/>
        <v>-73120342.418372035</v>
      </c>
      <c r="G13" s="31">
        <f t="shared" si="3"/>
        <v>-90826042.227896959</v>
      </c>
      <c r="H13" s="31">
        <f t="shared" si="3"/>
        <v>-103278362.71939465</v>
      </c>
      <c r="I13" s="31">
        <f t="shared" si="3"/>
        <v>-115587303.89286512</v>
      </c>
      <c r="J13" s="31">
        <f t="shared" si="3"/>
        <v>-127692865.74830836</v>
      </c>
      <c r="K13" s="31">
        <f t="shared" si="3"/>
        <v>-139535048.28572437</v>
      </c>
      <c r="L13" s="31">
        <f t="shared" si="3"/>
        <v>-151053851.50511315</v>
      </c>
      <c r="M13" s="31">
        <f t="shared" si="3"/>
        <v>-162199275.40647468</v>
      </c>
      <c r="N13" s="89">
        <f t="shared" si="3"/>
        <v>-173021319.98980901</v>
      </c>
      <c r="O13" s="31">
        <f ca="1">O10-O11-O12</f>
        <v>32849612.069692917</v>
      </c>
      <c r="P13" s="31">
        <f t="shared" ref="P13:BI13" ca="1" si="4">P10-P11-P12</f>
        <v>24592226.782413062</v>
      </c>
      <c r="Q13" s="31">
        <f t="shared" ca="1" si="4"/>
        <v>16786100.288160447</v>
      </c>
      <c r="R13" s="31">
        <f t="shared" ca="1" si="4"/>
        <v>9434188.2369350549</v>
      </c>
      <c r="S13" s="31">
        <f t="shared" ca="1" si="4"/>
        <v>2595484.9787368951</v>
      </c>
      <c r="T13" s="31">
        <f t="shared" ca="1" si="4"/>
        <v>-3730009.4864340248</v>
      </c>
      <c r="U13" s="31">
        <f t="shared" ca="1" si="4"/>
        <v>-9530472.5585777182</v>
      </c>
      <c r="V13" s="31">
        <f t="shared" ca="1" si="4"/>
        <v>-14569926.837694179</v>
      </c>
      <c r="W13" s="31">
        <f t="shared" ca="1" si="4"/>
        <v>-18842461.023783427</v>
      </c>
      <c r="X13" s="31">
        <f ca="1">X10-X11-X12</f>
        <v>-22230086.416845426</v>
      </c>
      <c r="Y13" s="31">
        <f t="shared" ca="1" si="4"/>
        <v>-24732803.016880199</v>
      </c>
      <c r="Z13" s="31">
        <f t="shared" ca="1" si="4"/>
        <v>-26344699.523887753</v>
      </c>
      <c r="AA13" s="31">
        <f ca="1">AA10-AA11-AA12</f>
        <v>200433392.33791518</v>
      </c>
      <c r="AB13" s="31">
        <f t="shared" ca="1" si="4"/>
        <v>204583489.89499873</v>
      </c>
      <c r="AC13" s="31">
        <f t="shared" ca="1" si="4"/>
        <v>209768812.1629675</v>
      </c>
      <c r="AD13" s="31">
        <f t="shared" ca="1" si="4"/>
        <v>215482395.40057257</v>
      </c>
      <c r="AE13" s="31">
        <f t="shared" ca="1" si="4"/>
        <v>221787679.39573053</v>
      </c>
      <c r="AF13" s="31">
        <f t="shared" ca="1" si="4"/>
        <v>228684664.14844128</v>
      </c>
      <c r="AG13" s="31">
        <f t="shared" ca="1" si="4"/>
        <v>236173349.65870488</v>
      </c>
      <c r="AH13" s="31">
        <f t="shared" ca="1" si="4"/>
        <v>244253735.92652142</v>
      </c>
      <c r="AI13" s="31">
        <f t="shared" ca="1" si="4"/>
        <v>252925822.95189074</v>
      </c>
      <c r="AJ13" s="31">
        <f t="shared" ca="1" si="4"/>
        <v>262190165.2968964</v>
      </c>
      <c r="AK13" s="31">
        <f t="shared" ca="1" si="4"/>
        <v>272110202.74945503</v>
      </c>
      <c r="AL13" s="31">
        <f ca="1">AL10-AL11-AL12</f>
        <v>193286895.36360079</v>
      </c>
      <c r="AM13" s="31">
        <f ca="1">AM10-AM11-AM12</f>
        <v>320245337.99777043</v>
      </c>
      <c r="AN13" s="31">
        <f t="shared" si="4"/>
        <v>325323139.57491136</v>
      </c>
      <c r="AO13" s="31">
        <f t="shared" si="4"/>
        <v>330481787.22071916</v>
      </c>
      <c r="AP13" s="31">
        <f t="shared" si="4"/>
        <v>335655123.57616377</v>
      </c>
      <c r="AQ13" s="31">
        <f t="shared" si="4"/>
        <v>340909306.00027525</v>
      </c>
      <c r="AR13" s="31">
        <f t="shared" si="4"/>
        <v>346244334.49305362</v>
      </c>
      <c r="AS13" s="31">
        <f t="shared" si="4"/>
        <v>351660209.05449885</v>
      </c>
      <c r="AT13" s="31">
        <f t="shared" si="4"/>
        <v>357156929.68461084</v>
      </c>
      <c r="AU13" s="31">
        <f t="shared" si="4"/>
        <v>362734496.38338977</v>
      </c>
      <c r="AV13" s="31">
        <f t="shared" si="4"/>
        <v>368392909.15083551</v>
      </c>
      <c r="AW13" s="31">
        <f t="shared" si="4"/>
        <v>374066010.62791806</v>
      </c>
      <c r="AX13" s="31">
        <f t="shared" si="4"/>
        <v>265873970.72156727</v>
      </c>
      <c r="AY13" s="31">
        <f t="shared" si="4"/>
        <v>409061038.05413729</v>
      </c>
      <c r="AZ13" s="31">
        <f t="shared" si="4"/>
        <v>422422774.66598487</v>
      </c>
      <c r="BA13" s="31">
        <f t="shared" si="4"/>
        <v>435798142.17393118</v>
      </c>
      <c r="BB13" s="31">
        <f t="shared" si="4"/>
        <v>449187140.57797569</v>
      </c>
      <c r="BC13" s="31">
        <f t="shared" si="4"/>
        <v>462589769.87811899</v>
      </c>
      <c r="BD13" s="31">
        <f t="shared" si="4"/>
        <v>476006030.07436067</v>
      </c>
      <c r="BE13" s="31">
        <f t="shared" si="4"/>
        <v>489504360.9546175</v>
      </c>
      <c r="BF13" s="31">
        <f t="shared" si="4"/>
        <v>503016322.73097277</v>
      </c>
      <c r="BG13" s="31">
        <f t="shared" si="4"/>
        <v>516541915.40342659</v>
      </c>
      <c r="BH13" s="31">
        <f t="shared" si="4"/>
        <v>530081138.97197866</v>
      </c>
      <c r="BI13" s="31">
        <f t="shared" si="4"/>
        <v>543633993.43662941</v>
      </c>
      <c r="BJ13" s="31">
        <f>BJ10-BJ11-BJ12</f>
        <v>390040335.15816498</v>
      </c>
    </row>
    <row r="14" spans="1:62" x14ac:dyDescent="0.25">
      <c r="A14" s="65"/>
    </row>
    <row r="15" spans="1:62" x14ac:dyDescent="0.25">
      <c r="A15" s="3" t="s">
        <v>177</v>
      </c>
      <c r="B15" s="66">
        <v>0</v>
      </c>
      <c r="C15" s="3">
        <v>1</v>
      </c>
      <c r="D15" s="3">
        <v>2</v>
      </c>
      <c r="E15" s="3">
        <v>3</v>
      </c>
      <c r="F15" s="3">
        <v>4</v>
      </c>
      <c r="G15" s="3">
        <v>5</v>
      </c>
    </row>
    <row r="16" spans="1:62" x14ac:dyDescent="0.25">
      <c r="A16" s="28" t="s">
        <v>178</v>
      </c>
      <c r="B16" s="61"/>
      <c r="C16" s="69">
        <f>N13</f>
        <v>-173021319.98980901</v>
      </c>
      <c r="D16" s="61">
        <f ca="1">Z13</f>
        <v>-26344699.523887753</v>
      </c>
      <c r="E16" s="61">
        <f ca="1">AL13</f>
        <v>193286895.36360079</v>
      </c>
      <c r="F16" s="61">
        <f>AX13</f>
        <v>265873970.72156727</v>
      </c>
      <c r="G16" s="61">
        <f>BJ13</f>
        <v>390040335.15816498</v>
      </c>
      <c r="H16" s="61">
        <f>-'Inv. Inicial'!B33</f>
        <v>-64195488</v>
      </c>
      <c r="I16" s="15"/>
    </row>
    <row r="17" spans="1:7" x14ac:dyDescent="0.25">
      <c r="A17" s="36" t="s">
        <v>179</v>
      </c>
      <c r="C17" s="61">
        <f>C18</f>
        <v>0</v>
      </c>
      <c r="D17" s="61">
        <f ca="1">C17+D18</f>
        <v>0</v>
      </c>
      <c r="E17" s="61">
        <f ca="1">D17+E18</f>
        <v>19328689.536360081</v>
      </c>
      <c r="F17" s="61">
        <f ca="1">E17+F18</f>
        <v>19328689.536360081</v>
      </c>
      <c r="G17" s="61">
        <f ca="1">F17+G18</f>
        <v>19328689.536360081</v>
      </c>
    </row>
    <row r="18" spans="1:7" x14ac:dyDescent="0.25">
      <c r="A18" s="28" t="s">
        <v>180</v>
      </c>
      <c r="C18" s="39">
        <f>IF(C16&gt;0,C16*10%,0)</f>
        <v>0</v>
      </c>
      <c r="D18" s="39">
        <f ca="1">IF(D16&gt;0,IF(FC!$B$26*50%&gt;C17,D16*10%,0),0)</f>
        <v>0</v>
      </c>
      <c r="E18" s="39">
        <f ca="1">IF(E16&gt;0,IF(FC!$B$26*50%&gt;D17,E16*10%,0),0)</f>
        <v>19328689.536360081</v>
      </c>
      <c r="F18" s="39">
        <f ca="1">IF(F16&gt;0,IF(FC!$B$26*50%&gt;E17,F16*10%,0),0)</f>
        <v>0</v>
      </c>
      <c r="G18" s="39">
        <f ca="1">IF(G16&gt;0,IF(FC!$B$26*50%&gt;F17,G16*10%,0),0)</f>
        <v>0</v>
      </c>
    </row>
    <row r="19" spans="1:7" x14ac:dyDescent="0.25">
      <c r="A19" s="28" t="s">
        <v>181</v>
      </c>
      <c r="C19" s="15">
        <v>0.2</v>
      </c>
      <c r="D19" s="15">
        <v>0.2</v>
      </c>
      <c r="E19" s="15">
        <v>0.2</v>
      </c>
      <c r="F19" s="15">
        <v>0.2</v>
      </c>
      <c r="G19" s="15">
        <v>0.2</v>
      </c>
    </row>
    <row r="20" spans="1:7" x14ac:dyDescent="0.25">
      <c r="A20" s="36" t="s">
        <v>182</v>
      </c>
      <c r="C20" s="34">
        <f>IF(C16&gt;0,C16*C19,0)</f>
        <v>0</v>
      </c>
      <c r="D20" s="34">
        <f ca="1">IF(D16&gt;0,D16*D19,0)</f>
        <v>0</v>
      </c>
      <c r="E20" s="34">
        <f ca="1">IF(E16&gt;0,E16*E19,0)</f>
        <v>38657379.072720163</v>
      </c>
      <c r="F20" s="34">
        <f>IF(F16&gt;0,F16*F19,0)</f>
        <v>53174794.144313455</v>
      </c>
      <c r="G20" s="34">
        <f>IF(G16&gt;0,G16*G19,0)</f>
        <v>78008067.031633005</v>
      </c>
    </row>
    <row r="21" spans="1:7" x14ac:dyDescent="0.25">
      <c r="A21" s="36" t="s">
        <v>183</v>
      </c>
      <c r="C21" s="34">
        <f>+C16-C18-C20</f>
        <v>-173021319.98980901</v>
      </c>
      <c r="D21" s="34">
        <f ca="1">+D16-D18-D20</f>
        <v>-26344699.523887753</v>
      </c>
      <c r="E21" s="34">
        <f ca="1">+E16-E18-E20</f>
        <v>135300826.75452054</v>
      </c>
      <c r="F21" s="34">
        <f ca="1">+F16-F18-F20</f>
        <v>212699176.57725382</v>
      </c>
      <c r="G21" s="34">
        <f ca="1">+G16-G18-G20</f>
        <v>312032268.12653196</v>
      </c>
    </row>
    <row r="22" spans="1:7" x14ac:dyDescent="0.25">
      <c r="A22" s="36" t="s">
        <v>184</v>
      </c>
      <c r="C22" s="34">
        <f>+C21</f>
        <v>-173021319.98980901</v>
      </c>
      <c r="D22" s="34">
        <f ca="1">+C22+D21</f>
        <v>-199366019.51369676</v>
      </c>
      <c r="E22" s="34">
        <f ca="1">+D22+E21</f>
        <v>-64065192.759176224</v>
      </c>
      <c r="F22" s="34">
        <f ca="1">+E22+F21</f>
        <v>148633983.81807759</v>
      </c>
      <c r="G22" s="34">
        <f ca="1">+F22+G21</f>
        <v>460666251.94460952</v>
      </c>
    </row>
  </sheetData>
  <pageMargins left="0.7" right="0.7" top="0.75" bottom="0.75" header="0.3" footer="0.3"/>
  <pageSetup orientation="portrait" horizontalDpi="360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42"/>
  <sheetViews>
    <sheetView workbookViewId="0">
      <pane xSplit="1" ySplit="1" topLeftCell="AD6" activePane="bottomRight" state="frozen"/>
      <selection pane="topRight" activeCell="B1" sqref="B1"/>
      <selection pane="bottomLeft" activeCell="A2" sqref="A2"/>
      <selection pane="bottomRight" activeCell="AL32" sqref="AL32"/>
    </sheetView>
  </sheetViews>
  <sheetFormatPr baseColWidth="10" defaultColWidth="11.42578125" defaultRowHeight="15" x14ac:dyDescent="0.25"/>
  <cols>
    <col min="1" max="1" width="33.28515625" style="4" customWidth="1"/>
    <col min="2" max="3" width="20.140625" style="4" bestFit="1" customWidth="1"/>
    <col min="4" max="4" width="19.5703125" style="4" bestFit="1" customWidth="1"/>
    <col min="5" max="5" width="20.140625" style="4" bestFit="1" customWidth="1"/>
    <col min="6" max="6" width="19.5703125" style="4" bestFit="1" customWidth="1"/>
    <col min="7" max="8" width="20.140625" style="4" bestFit="1" customWidth="1"/>
    <col min="9" max="9" width="19.5703125" style="4" bestFit="1" customWidth="1"/>
    <col min="10" max="14" width="20.140625" style="4" bestFit="1" customWidth="1"/>
    <col min="15" max="15" width="19.5703125" style="4" bestFit="1" customWidth="1"/>
    <col min="16" max="17" width="20.140625" style="4" bestFit="1" customWidth="1"/>
    <col min="18" max="20" width="19.5703125" style="4" bestFit="1" customWidth="1"/>
    <col min="21" max="21" width="20.140625" style="4" bestFit="1" customWidth="1"/>
    <col min="22" max="22" width="19.5703125" style="4" bestFit="1" customWidth="1"/>
    <col min="23" max="28" width="20.140625" style="4" bestFit="1" customWidth="1"/>
    <col min="29" max="30" width="19.5703125" style="4" bestFit="1" customWidth="1"/>
    <col min="31" max="32" width="20.140625" style="4" bestFit="1" customWidth="1"/>
    <col min="33" max="33" width="19.5703125" style="4" bestFit="1" customWidth="1"/>
    <col min="34" max="34" width="19.140625" style="4" bestFit="1" customWidth="1"/>
    <col min="35" max="35" width="20.140625" style="4" bestFit="1" customWidth="1"/>
    <col min="36" max="36" width="19.5703125" style="4" bestFit="1" customWidth="1"/>
    <col min="37" max="37" width="19.140625" style="4" bestFit="1" customWidth="1"/>
    <col min="38" max="41" width="19.5703125" style="4" bestFit="1" customWidth="1"/>
    <col min="42" max="42" width="19.140625" style="4" bestFit="1" customWidth="1"/>
    <col min="43" max="44" width="19.5703125" style="4" bestFit="1" customWidth="1"/>
    <col min="45" max="45" width="19.140625" style="4" bestFit="1" customWidth="1"/>
    <col min="46" max="46" width="19.5703125" style="4" bestFit="1" customWidth="1"/>
    <col min="47" max="47" width="19.140625" style="4" bestFit="1" customWidth="1"/>
    <col min="48" max="48" width="19.5703125" style="4" bestFit="1" customWidth="1"/>
    <col min="49" max="49" width="19.140625" style="4" bestFit="1" customWidth="1"/>
    <col min="50" max="56" width="18.7109375" style="4" bestFit="1" customWidth="1"/>
    <col min="57" max="59" width="18.85546875" style="4" bestFit="1" customWidth="1"/>
    <col min="60" max="60" width="18.7109375" style="4" bestFit="1" customWidth="1"/>
    <col min="61" max="61" width="18.85546875" style="4" bestFit="1" customWidth="1"/>
    <col min="62" max="62" width="18.7109375" style="4" bestFit="1" customWidth="1"/>
    <col min="63" max="63" width="17.7109375" style="4" bestFit="1" customWidth="1"/>
    <col min="64" max="64" width="15.28515625" style="4" bestFit="1" customWidth="1"/>
    <col min="65" max="16384" width="11.42578125" style="4"/>
  </cols>
  <sheetData>
    <row r="1" spans="1:64" s="63" customFormat="1" x14ac:dyDescent="0.25">
      <c r="A1" s="23" t="s">
        <v>49</v>
      </c>
      <c r="B1" s="3">
        <v>0</v>
      </c>
      <c r="C1" s="3">
        <v>1</v>
      </c>
      <c r="D1" s="3">
        <v>2</v>
      </c>
      <c r="E1" s="3">
        <v>3</v>
      </c>
      <c r="F1" s="3">
        <v>4</v>
      </c>
      <c r="G1" s="3">
        <v>5</v>
      </c>
      <c r="H1" s="3">
        <v>6</v>
      </c>
      <c r="I1" s="3">
        <v>7</v>
      </c>
      <c r="J1" s="3">
        <v>8</v>
      </c>
      <c r="K1" s="3">
        <v>9</v>
      </c>
      <c r="L1" s="3">
        <v>10</v>
      </c>
      <c r="M1" s="3">
        <v>11</v>
      </c>
      <c r="N1" s="3">
        <v>12</v>
      </c>
      <c r="O1" s="3">
        <v>13</v>
      </c>
      <c r="P1" s="3">
        <v>14</v>
      </c>
      <c r="Q1" s="3">
        <v>15</v>
      </c>
      <c r="R1" s="3">
        <v>16</v>
      </c>
      <c r="S1" s="3">
        <v>17</v>
      </c>
      <c r="T1" s="3">
        <v>18</v>
      </c>
      <c r="U1" s="3">
        <v>19</v>
      </c>
      <c r="V1" s="3">
        <v>20</v>
      </c>
      <c r="W1" s="3">
        <v>21</v>
      </c>
      <c r="X1" s="3">
        <v>22</v>
      </c>
      <c r="Y1" s="3">
        <v>23</v>
      </c>
      <c r="Z1" s="3">
        <v>24</v>
      </c>
      <c r="AA1" s="3">
        <v>25</v>
      </c>
      <c r="AB1" s="3">
        <v>26</v>
      </c>
      <c r="AC1" s="3">
        <v>27</v>
      </c>
      <c r="AD1" s="3">
        <v>28</v>
      </c>
      <c r="AE1" s="3">
        <v>29</v>
      </c>
      <c r="AF1" s="3">
        <v>30</v>
      </c>
      <c r="AG1" s="3">
        <v>31</v>
      </c>
      <c r="AH1" s="3">
        <v>32</v>
      </c>
      <c r="AI1" s="3">
        <v>33</v>
      </c>
      <c r="AJ1" s="3">
        <v>34</v>
      </c>
      <c r="AK1" s="3">
        <v>35</v>
      </c>
      <c r="AL1" s="3">
        <v>36</v>
      </c>
      <c r="AM1" s="3">
        <v>37</v>
      </c>
      <c r="AN1" s="3">
        <v>38</v>
      </c>
      <c r="AO1" s="3">
        <v>39</v>
      </c>
      <c r="AP1" s="3">
        <v>40</v>
      </c>
      <c r="AQ1" s="3">
        <v>41</v>
      </c>
      <c r="AR1" s="3">
        <v>42</v>
      </c>
      <c r="AS1" s="3">
        <v>43</v>
      </c>
      <c r="AT1" s="3">
        <v>44</v>
      </c>
      <c r="AU1" s="3">
        <v>45</v>
      </c>
      <c r="AV1" s="3">
        <v>46</v>
      </c>
      <c r="AW1" s="3">
        <v>47</v>
      </c>
      <c r="AX1" s="3">
        <v>48</v>
      </c>
      <c r="AY1" s="3">
        <v>49</v>
      </c>
      <c r="AZ1" s="3">
        <v>50</v>
      </c>
      <c r="BA1" s="3">
        <v>51</v>
      </c>
      <c r="BB1" s="3">
        <v>52</v>
      </c>
      <c r="BC1" s="3">
        <v>53</v>
      </c>
      <c r="BD1" s="3">
        <v>54</v>
      </c>
      <c r="BE1" s="3">
        <v>55</v>
      </c>
      <c r="BF1" s="3">
        <v>56</v>
      </c>
      <c r="BG1" s="3">
        <v>57</v>
      </c>
      <c r="BH1" s="3">
        <v>58</v>
      </c>
      <c r="BI1" s="3">
        <v>59</v>
      </c>
      <c r="BJ1" s="3">
        <v>60</v>
      </c>
    </row>
    <row r="2" spans="1:64" x14ac:dyDescent="0.25">
      <c r="A2" s="28" t="s">
        <v>185</v>
      </c>
      <c r="B2" s="51">
        <f>FC!B28</f>
        <v>64195488</v>
      </c>
      <c r="C2" s="51">
        <f>FC!C28</f>
        <v>46824277.829126149</v>
      </c>
      <c r="D2" s="51">
        <f>FC!D28</f>
        <v>29479776.976279527</v>
      </c>
      <c r="E2" s="51">
        <f>FC!E28</f>
        <v>12161985.441460136</v>
      </c>
      <c r="F2" s="51">
        <f>FC!F28</f>
        <v>-5129096.7753320243</v>
      </c>
      <c r="G2" s="51">
        <f>FC!G28</f>
        <v>-21918469.674096957</v>
      </c>
      <c r="H2" s="51">
        <f>FC!H28</f>
        <v>-43669133.254834652</v>
      </c>
      <c r="I2" s="51">
        <f>FC!I28</f>
        <v>-60380087.517545119</v>
      </c>
      <c r="J2" s="51">
        <f>FC!J28</f>
        <v>-77044332.462228358</v>
      </c>
      <c r="K2" s="51">
        <f>FC!K28</f>
        <v>-93656868.088884369</v>
      </c>
      <c r="L2" s="51">
        <f>FC!L28</f>
        <v>-110212694.39751315</v>
      </c>
      <c r="M2" s="51">
        <f>FC!M28</f>
        <v>-126716811.38811469</v>
      </c>
      <c r="N2" s="51">
        <f>FC!N28</f>
        <v>-153166219.060689</v>
      </c>
      <c r="O2" s="51">
        <f ca="1">FC!O28</f>
        <v>-170995502.58023608</v>
      </c>
      <c r="P2" s="51">
        <f ca="1">FC!P28</f>
        <v>-190488431.70675594</v>
      </c>
      <c r="Q2" s="51">
        <f ca="1">FC!Q28</f>
        <v>-208113856.96524855</v>
      </c>
      <c r="R2" s="51">
        <f ca="1">FC!R28</f>
        <v>-225688927.70571396</v>
      </c>
      <c r="S2" s="51">
        <f ca="1">FC!S28</f>
        <v>-243213643.92815214</v>
      </c>
      <c r="T2" s="51">
        <f ca="1">FC!T28</f>
        <v>-266148320.63256308</v>
      </c>
      <c r="U2" s="51">
        <f ca="1">FC!U28</f>
        <v>-283560505.21894681</v>
      </c>
      <c r="V2" s="51">
        <f ca="1">FC!V28</f>
        <v>-300910512.68730325</v>
      </c>
      <c r="W2" s="51">
        <f ca="1">FC!W28</f>
        <v>-318192431.73763251</v>
      </c>
      <c r="X2" s="51">
        <f ca="1">FC!X28</f>
        <v>-335406262.3699345</v>
      </c>
      <c r="Y2" s="51">
        <f ca="1">FC!Y28</f>
        <v>-352552004.58420932</v>
      </c>
      <c r="Z2" s="51">
        <f ca="1">FC!Z28</f>
        <v>-380550932.08045685</v>
      </c>
      <c r="AA2" s="51">
        <f ca="1">FC!AA28</f>
        <v>-401728348.53490663</v>
      </c>
      <c r="AB2" s="51">
        <f ca="1">FC!AB28</f>
        <v>-423845789.71495694</v>
      </c>
      <c r="AC2" s="51">
        <f ca="1">FC!AC28</f>
        <v>-443740542.98543727</v>
      </c>
      <c r="AD2" s="51">
        <f ca="1">FC!AD28</f>
        <v>-463603595.87913918</v>
      </c>
      <c r="AE2" s="51">
        <f ca="1">FC!AE28</f>
        <v>-483434948.39606267</v>
      </c>
      <c r="AF2" s="51">
        <f ca="1">FC!AF28</f>
        <v>-509809226.82083279</v>
      </c>
      <c r="AG2" s="51">
        <f ca="1">FC!AG28</f>
        <v>-529577178.58419943</v>
      </c>
      <c r="AH2" s="51">
        <f ca="1">FC!AH28</f>
        <v>-549313429.97078764</v>
      </c>
      <c r="AI2" s="51">
        <f ca="1">FC!AI28</f>
        <v>-569017980.9805975</v>
      </c>
      <c r="AJ2" s="51">
        <f ca="1">FC!AJ28</f>
        <v>-588690277.05154538</v>
      </c>
      <c r="AK2" s="51">
        <f ca="1">FC!AK28</f>
        <v>-608330318.18363142</v>
      </c>
      <c r="AL2" s="51">
        <f ca="1">FC!AL28</f>
        <v>-643655249.65473068</v>
      </c>
      <c r="AM2" s="51">
        <f ca="1">FC!AM28</f>
        <v>-665241428.44428825</v>
      </c>
      <c r="AN2" s="51">
        <f ca="1">FC!AN28</f>
        <v>-689061506.45981359</v>
      </c>
      <c r="AO2" s="51">
        <f ca="1">FC!AO28</f>
        <v>-710450753.47923374</v>
      </c>
      <c r="AP2" s="51">
        <f ca="1">FC!AP28</f>
        <v>-770470670.25334692</v>
      </c>
      <c r="AQ2" s="51">
        <f ca="1">FC!AQ28</f>
        <v>-791806498.63671267</v>
      </c>
      <c r="AR2" s="51">
        <f ca="1">FC!AR28</f>
        <v>-820327982.73628485</v>
      </c>
      <c r="AS2" s="51">
        <f ca="1">FC!AS28</f>
        <v>-841610392.48359609</v>
      </c>
      <c r="AT2" s="51">
        <f ca="1">FC!AT28</f>
        <v>-862866092.91288018</v>
      </c>
      <c r="AU2" s="51">
        <f ca="1">FC!AU28</f>
        <v>-884095084.02413702</v>
      </c>
      <c r="AV2" s="51">
        <f ca="1">FC!AV28</f>
        <v>-905297365.8173666</v>
      </c>
      <c r="AW2" s="51">
        <f ca="1">FC!AW28</f>
        <v>-926472938.29256892</v>
      </c>
      <c r="AX2" s="51">
        <f ca="1">FC!AX28</f>
        <v>-962055189.81957293</v>
      </c>
      <c r="AY2" s="51">
        <f ca="1">FC!AY28</f>
        <v>-984845930.79343462</v>
      </c>
      <c r="AZ2" s="51">
        <f ca="1">FC!AZ28</f>
        <v>-1009063651.7197459</v>
      </c>
      <c r="BA2" s="51">
        <f ca="1">FC!BA28</f>
        <v>-1031707943.403254</v>
      </c>
      <c r="BB2" s="51">
        <f ca="1">FC!BB28</f>
        <v>-1107500319.9130483</v>
      </c>
      <c r="BC2" s="51">
        <f ca="1">FC!BC28</f>
        <v>-1130091192.9605019</v>
      </c>
      <c r="BD2" s="51">
        <f ca="1">FC!BD28</f>
        <v>-1157295516.464256</v>
      </c>
      <c r="BE2" s="51">
        <f ca="1">FC!BE28</f>
        <v>-1179832970.8756554</v>
      </c>
      <c r="BF2" s="51">
        <f ca="1">FC!BF28</f>
        <v>-1202343715.9690275</v>
      </c>
      <c r="BG2" s="51">
        <f ca="1">FC!BG28</f>
        <v>-1224827751.7443721</v>
      </c>
      <c r="BH2" s="51">
        <f ca="1">FC!BH28</f>
        <v>-1247285078.2016897</v>
      </c>
      <c r="BI2" s="51">
        <f ca="1">FC!BI28</f>
        <v>-1269715695.3409798</v>
      </c>
      <c r="BJ2" s="51">
        <f ca="1">FC!BJ28</f>
        <v>-1307823129.7086167</v>
      </c>
      <c r="BK2" s="51"/>
      <c r="BL2" s="51"/>
    </row>
    <row r="3" spans="1:64" x14ac:dyDescent="0.25">
      <c r="A3" s="28" t="s">
        <v>186</v>
      </c>
      <c r="B3" s="51">
        <f>Ingresos!B11</f>
        <v>0</v>
      </c>
      <c r="C3" s="51">
        <f>Ingresos!C11</f>
        <v>0</v>
      </c>
      <c r="D3" s="51">
        <f>Ingresos!D11</f>
        <v>0</v>
      </c>
      <c r="E3" s="51">
        <f>Ingresos!E11</f>
        <v>0</v>
      </c>
      <c r="F3" s="51">
        <f>Ingresos!F11</f>
        <v>0</v>
      </c>
      <c r="G3" s="51">
        <f>Ingresos!G11</f>
        <v>0</v>
      </c>
      <c r="H3" s="51">
        <f>Ingresos!H11</f>
        <v>0</v>
      </c>
      <c r="I3" s="51">
        <f>Ingresos!I11</f>
        <v>0</v>
      </c>
      <c r="J3" s="51">
        <f>Ingresos!J11</f>
        <v>0</v>
      </c>
      <c r="K3" s="51">
        <f>Ingresos!K11</f>
        <v>0</v>
      </c>
      <c r="L3" s="51">
        <f>Ingresos!L11</f>
        <v>0</v>
      </c>
      <c r="M3" s="51">
        <f>Ingresos!M11</f>
        <v>0</v>
      </c>
      <c r="N3" s="51">
        <f>Ingresos!N11</f>
        <v>0</v>
      </c>
      <c r="O3" s="51">
        <f>Ingresos!O11</f>
        <v>0</v>
      </c>
      <c r="P3" s="51">
        <f>Ingresos!P11</f>
        <v>0</v>
      </c>
      <c r="Q3" s="51">
        <f>Ingresos!Q11</f>
        <v>0</v>
      </c>
      <c r="R3" s="51">
        <f>Ingresos!R11</f>
        <v>0</v>
      </c>
      <c r="S3" s="51">
        <f>Ingresos!S11</f>
        <v>0</v>
      </c>
      <c r="T3" s="51">
        <f>Ingresos!T11</f>
        <v>0</v>
      </c>
      <c r="U3" s="51">
        <f>Ingresos!U11</f>
        <v>0</v>
      </c>
      <c r="V3" s="51">
        <f>Ingresos!V11</f>
        <v>0</v>
      </c>
      <c r="W3" s="51">
        <f>Ingresos!W11</f>
        <v>0</v>
      </c>
      <c r="X3" s="51">
        <f>Ingresos!X11</f>
        <v>0</v>
      </c>
      <c r="Y3" s="51">
        <f>Ingresos!Y11</f>
        <v>0</v>
      </c>
      <c r="Z3" s="51">
        <f>Ingresos!Z11</f>
        <v>0</v>
      </c>
      <c r="AA3" s="51">
        <f>Ingresos!AA11</f>
        <v>0</v>
      </c>
      <c r="AB3" s="51">
        <f>Ingresos!AB11</f>
        <v>0</v>
      </c>
      <c r="AC3" s="51">
        <f>Ingresos!AC11</f>
        <v>0</v>
      </c>
      <c r="AD3" s="51">
        <f>Ingresos!AD11</f>
        <v>0</v>
      </c>
      <c r="AE3" s="51">
        <f>Ingresos!AE11</f>
        <v>0</v>
      </c>
      <c r="AF3" s="51">
        <f>Ingresos!AF11</f>
        <v>0</v>
      </c>
      <c r="AG3" s="51">
        <f>Ingresos!AG11</f>
        <v>0</v>
      </c>
      <c r="AH3" s="51">
        <f>Ingresos!AH11</f>
        <v>0</v>
      </c>
      <c r="AI3" s="51">
        <f>Ingresos!AI11</f>
        <v>0</v>
      </c>
      <c r="AJ3" s="51">
        <f>Ingresos!AJ11</f>
        <v>0</v>
      </c>
      <c r="AK3" s="51">
        <f>Ingresos!AK11</f>
        <v>0</v>
      </c>
      <c r="AL3" s="51">
        <f>Ingresos!AL11</f>
        <v>0</v>
      </c>
      <c r="AM3" s="51">
        <f>Ingresos!AM11</f>
        <v>0</v>
      </c>
      <c r="AN3" s="51">
        <f>Ingresos!AN11</f>
        <v>0</v>
      </c>
      <c r="AO3" s="51">
        <f>Ingresos!AO11</f>
        <v>0</v>
      </c>
      <c r="AP3" s="51">
        <f>Ingresos!AP11</f>
        <v>0</v>
      </c>
      <c r="AQ3" s="51">
        <f>Ingresos!AQ11</f>
        <v>0</v>
      </c>
      <c r="AR3" s="51">
        <f>Ingresos!AR11</f>
        <v>0</v>
      </c>
      <c r="AS3" s="51">
        <f>Ingresos!AS11</f>
        <v>0</v>
      </c>
      <c r="AT3" s="51">
        <f>Ingresos!AT11</f>
        <v>0</v>
      </c>
      <c r="AU3" s="51">
        <f>Ingresos!AU11</f>
        <v>0</v>
      </c>
      <c r="AV3" s="51">
        <f>Ingresos!AV11</f>
        <v>0</v>
      </c>
      <c r="AW3" s="51">
        <f>Ingresos!AW11</f>
        <v>0</v>
      </c>
      <c r="AX3" s="51">
        <f>Ingresos!AX11</f>
        <v>0</v>
      </c>
      <c r="AY3" s="51">
        <f>Ingresos!AY11</f>
        <v>0</v>
      </c>
      <c r="AZ3" s="51">
        <f>Ingresos!AZ11</f>
        <v>0</v>
      </c>
      <c r="BA3" s="51">
        <f>Ingresos!BA11</f>
        <v>0</v>
      </c>
      <c r="BB3" s="51">
        <f>Ingresos!BB11</f>
        <v>0</v>
      </c>
      <c r="BC3" s="51">
        <f>Ingresos!BC11</f>
        <v>0</v>
      </c>
      <c r="BD3" s="51">
        <f>Ingresos!BD11</f>
        <v>0</v>
      </c>
      <c r="BE3" s="51">
        <f>Ingresos!BE11</f>
        <v>0</v>
      </c>
      <c r="BF3" s="51">
        <f>Ingresos!BF11</f>
        <v>0</v>
      </c>
      <c r="BG3" s="51">
        <f>Ingresos!BG11</f>
        <v>0</v>
      </c>
      <c r="BH3" s="51">
        <f>Ingresos!BH11</f>
        <v>0</v>
      </c>
      <c r="BI3" s="51">
        <f>Ingresos!BI11</f>
        <v>0</v>
      </c>
      <c r="BJ3" s="51">
        <f>Ingresos!BJ11</f>
        <v>0</v>
      </c>
      <c r="BK3" s="51"/>
      <c r="BL3" s="51"/>
    </row>
    <row r="4" spans="1:64" x14ac:dyDescent="0.25">
      <c r="A4" s="28" t="s">
        <v>187</v>
      </c>
      <c r="B4" s="51">
        <f>'C y G Variables'!B7</f>
        <v>0</v>
      </c>
      <c r="C4" s="51">
        <f>'C y G Variables'!C7</f>
        <v>0</v>
      </c>
      <c r="D4" s="51">
        <f>'C y G Variables'!D7</f>
        <v>0</v>
      </c>
      <c r="E4" s="51">
        <f>'C y G Variables'!E7</f>
        <v>0</v>
      </c>
      <c r="F4" s="51">
        <f>'C y G Variables'!F7</f>
        <v>0</v>
      </c>
      <c r="G4" s="51">
        <f>'C y G Variables'!G7</f>
        <v>0</v>
      </c>
      <c r="H4" s="51">
        <f>'C y G Variables'!H7</f>
        <v>0</v>
      </c>
      <c r="I4" s="51">
        <f>'C y G Variables'!I7</f>
        <v>0</v>
      </c>
      <c r="J4" s="51">
        <f>'C y G Variables'!J7</f>
        <v>0</v>
      </c>
      <c r="K4" s="51">
        <f>'C y G Variables'!K7</f>
        <v>0</v>
      </c>
      <c r="L4" s="51">
        <f>'C y G Variables'!L7</f>
        <v>0</v>
      </c>
      <c r="M4" s="51">
        <f>'C y G Variables'!M7</f>
        <v>0</v>
      </c>
      <c r="N4" s="51">
        <f>'C y G Variables'!N7</f>
        <v>0</v>
      </c>
      <c r="O4" s="51">
        <f ca="1">'C y G Variables'!O7</f>
        <v>0</v>
      </c>
      <c r="P4" s="51">
        <f ca="1">'C y G Variables'!P7</f>
        <v>0</v>
      </c>
      <c r="Q4" s="51">
        <f ca="1">'C y G Variables'!Q7</f>
        <v>0</v>
      </c>
      <c r="R4" s="51">
        <f ca="1">'C y G Variables'!R7</f>
        <v>0</v>
      </c>
      <c r="S4" s="51">
        <f ca="1">'C y G Variables'!S7</f>
        <v>0</v>
      </c>
      <c r="T4" s="51">
        <f ca="1">'C y G Variables'!T7</f>
        <v>0</v>
      </c>
      <c r="U4" s="51">
        <f ca="1">'C y G Variables'!U7</f>
        <v>0</v>
      </c>
      <c r="V4" s="51">
        <f ca="1">'C y G Variables'!V7</f>
        <v>0</v>
      </c>
      <c r="W4" s="51">
        <f ca="1">'C y G Variables'!W7</f>
        <v>0</v>
      </c>
      <c r="X4" s="51">
        <f ca="1">'C y G Variables'!X7</f>
        <v>0</v>
      </c>
      <c r="Y4" s="51">
        <f ca="1">'C y G Variables'!Y7</f>
        <v>0</v>
      </c>
      <c r="Z4" s="51">
        <f ca="1">'C y G Variables'!Z7</f>
        <v>0</v>
      </c>
      <c r="AA4" s="51">
        <f ca="1">'C y G Variables'!AA7</f>
        <v>0</v>
      </c>
      <c r="AB4" s="51">
        <f ca="1">'C y G Variables'!AB7</f>
        <v>0</v>
      </c>
      <c r="AC4" s="51">
        <f ca="1">'C y G Variables'!AC7</f>
        <v>0</v>
      </c>
      <c r="AD4" s="51">
        <f ca="1">'C y G Variables'!AD7</f>
        <v>0</v>
      </c>
      <c r="AE4" s="51">
        <f ca="1">'C y G Variables'!AE7</f>
        <v>0</v>
      </c>
      <c r="AF4" s="51">
        <f ca="1">'C y G Variables'!AF7</f>
        <v>0</v>
      </c>
      <c r="AG4" s="51">
        <f ca="1">'C y G Variables'!AG7</f>
        <v>0</v>
      </c>
      <c r="AH4" s="51">
        <f ca="1">'C y G Variables'!AH7</f>
        <v>0</v>
      </c>
      <c r="AI4" s="51">
        <f ca="1">'C y G Variables'!AI7</f>
        <v>0</v>
      </c>
      <c r="AJ4" s="51">
        <f ca="1">'C y G Variables'!AJ7</f>
        <v>0</v>
      </c>
      <c r="AK4" s="51">
        <f ca="1">'C y G Variables'!AK7</f>
        <v>0</v>
      </c>
      <c r="AL4" s="51">
        <f ca="1">'C y G Variables'!AL7</f>
        <v>0</v>
      </c>
      <c r="AM4" s="51">
        <f>'C y G Variables'!AM7</f>
        <v>0</v>
      </c>
      <c r="AN4" s="51">
        <f>'C y G Variables'!AN7</f>
        <v>0</v>
      </c>
      <c r="AO4" s="51">
        <f>'C y G Variables'!AO7</f>
        <v>0</v>
      </c>
      <c r="AP4" s="51">
        <f>'C y G Variables'!AP7</f>
        <v>0</v>
      </c>
      <c r="AQ4" s="51">
        <f>'C y G Variables'!AQ7</f>
        <v>0</v>
      </c>
      <c r="AR4" s="51">
        <f>'C y G Variables'!AR7</f>
        <v>0</v>
      </c>
      <c r="AS4" s="51">
        <f>'C y G Variables'!AS7</f>
        <v>0</v>
      </c>
      <c r="AT4" s="51">
        <f>'C y G Variables'!AT7</f>
        <v>0</v>
      </c>
      <c r="AU4" s="51">
        <f>'C y G Variables'!AU7</f>
        <v>0</v>
      </c>
      <c r="AV4" s="51">
        <f>'C y G Variables'!AV7</f>
        <v>0</v>
      </c>
      <c r="AW4" s="51">
        <f>'C y G Variables'!AW7</f>
        <v>0</v>
      </c>
      <c r="AX4" s="51">
        <f>'C y G Variables'!AX7</f>
        <v>0</v>
      </c>
      <c r="AY4" s="51">
        <f>'C y G Variables'!AY7</f>
        <v>0</v>
      </c>
      <c r="AZ4" s="51">
        <f>'C y G Variables'!AZ7</f>
        <v>0</v>
      </c>
      <c r="BA4" s="51">
        <f>'C y G Variables'!BA7</f>
        <v>0</v>
      </c>
      <c r="BB4" s="51">
        <f>'C y G Variables'!BB7</f>
        <v>0</v>
      </c>
      <c r="BC4" s="51">
        <f>'C y G Variables'!BC7</f>
        <v>0</v>
      </c>
      <c r="BD4" s="51">
        <f>'C y G Variables'!BD7</f>
        <v>0</v>
      </c>
      <c r="BE4" s="51">
        <f>'C y G Variables'!BE7</f>
        <v>0</v>
      </c>
      <c r="BF4" s="51">
        <f>'C y G Variables'!BF7</f>
        <v>0</v>
      </c>
      <c r="BG4" s="51">
        <f>'C y G Variables'!BG7</f>
        <v>0</v>
      </c>
      <c r="BH4" s="51">
        <f>'C y G Variables'!BH7</f>
        <v>0</v>
      </c>
      <c r="BI4" s="51">
        <f>'C y G Variables'!BI7</f>
        <v>0</v>
      </c>
      <c r="BJ4" s="51">
        <f>'C y G Variables'!BJ7</f>
        <v>0</v>
      </c>
      <c r="BK4" s="51"/>
      <c r="BL4" s="51"/>
    </row>
    <row r="5" spans="1:64" x14ac:dyDescent="0.25">
      <c r="A5" s="28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</row>
    <row r="6" spans="1:64" x14ac:dyDescent="0.25">
      <c r="A6" s="28" t="s">
        <v>188</v>
      </c>
      <c r="B6" s="91">
        <f>SUM(B2:B4)</f>
        <v>64195488</v>
      </c>
      <c r="C6" s="91">
        <f t="shared" ref="C6:BJ6" si="0">SUM(C2:C4)</f>
        <v>46824277.829126149</v>
      </c>
      <c r="D6" s="91">
        <f t="shared" si="0"/>
        <v>29479776.976279527</v>
      </c>
      <c r="E6" s="91">
        <f t="shared" si="0"/>
        <v>12161985.441460136</v>
      </c>
      <c r="F6" s="91">
        <f t="shared" si="0"/>
        <v>-5129096.7753320243</v>
      </c>
      <c r="G6" s="91">
        <f t="shared" si="0"/>
        <v>-21918469.674096957</v>
      </c>
      <c r="H6" s="91">
        <f t="shared" si="0"/>
        <v>-43669133.254834652</v>
      </c>
      <c r="I6" s="91">
        <f t="shared" si="0"/>
        <v>-60380087.517545119</v>
      </c>
      <c r="J6" s="91">
        <f t="shared" si="0"/>
        <v>-77044332.462228358</v>
      </c>
      <c r="K6" s="91">
        <f t="shared" si="0"/>
        <v>-93656868.088884369</v>
      </c>
      <c r="L6" s="91">
        <f t="shared" si="0"/>
        <v>-110212694.39751315</v>
      </c>
      <c r="M6" s="91">
        <f t="shared" si="0"/>
        <v>-126716811.38811469</v>
      </c>
      <c r="N6" s="91">
        <f t="shared" si="0"/>
        <v>-153166219.060689</v>
      </c>
      <c r="O6" s="91">
        <f t="shared" ca="1" si="0"/>
        <v>-170995502.58023608</v>
      </c>
      <c r="P6" s="91">
        <f t="shared" ca="1" si="0"/>
        <v>-190488431.70675594</v>
      </c>
      <c r="Q6" s="91">
        <f t="shared" ca="1" si="0"/>
        <v>-208113856.96524855</v>
      </c>
      <c r="R6" s="91">
        <f t="shared" ca="1" si="0"/>
        <v>-225688927.70571396</v>
      </c>
      <c r="S6" s="91">
        <f t="shared" ca="1" si="0"/>
        <v>-243213643.92815214</v>
      </c>
      <c r="T6" s="91">
        <f t="shared" ca="1" si="0"/>
        <v>-266148320.63256308</v>
      </c>
      <c r="U6" s="91">
        <f t="shared" ca="1" si="0"/>
        <v>-283560505.21894681</v>
      </c>
      <c r="V6" s="91">
        <f t="shared" ca="1" si="0"/>
        <v>-300910512.68730325</v>
      </c>
      <c r="W6" s="91">
        <f t="shared" ca="1" si="0"/>
        <v>-318192431.73763251</v>
      </c>
      <c r="X6" s="91">
        <f t="shared" ca="1" si="0"/>
        <v>-335406262.3699345</v>
      </c>
      <c r="Y6" s="91">
        <f t="shared" ca="1" si="0"/>
        <v>-352552004.58420932</v>
      </c>
      <c r="Z6" s="91">
        <f t="shared" ca="1" si="0"/>
        <v>-380550932.08045685</v>
      </c>
      <c r="AA6" s="91">
        <f t="shared" ca="1" si="0"/>
        <v>-401728348.53490663</v>
      </c>
      <c r="AB6" s="91">
        <f t="shared" ca="1" si="0"/>
        <v>-423845789.71495694</v>
      </c>
      <c r="AC6" s="91">
        <f t="shared" ca="1" si="0"/>
        <v>-443740542.98543727</v>
      </c>
      <c r="AD6" s="91">
        <f t="shared" ca="1" si="0"/>
        <v>-463603595.87913918</v>
      </c>
      <c r="AE6" s="91">
        <f t="shared" ca="1" si="0"/>
        <v>-483434948.39606267</v>
      </c>
      <c r="AF6" s="91">
        <f t="shared" ca="1" si="0"/>
        <v>-509809226.82083279</v>
      </c>
      <c r="AG6" s="91">
        <f t="shared" ca="1" si="0"/>
        <v>-529577178.58419943</v>
      </c>
      <c r="AH6" s="91">
        <f t="shared" ca="1" si="0"/>
        <v>-549313429.97078764</v>
      </c>
      <c r="AI6" s="91">
        <f t="shared" ca="1" si="0"/>
        <v>-569017980.9805975</v>
      </c>
      <c r="AJ6" s="91">
        <f t="shared" ca="1" si="0"/>
        <v>-588690277.05154538</v>
      </c>
      <c r="AK6" s="91">
        <f t="shared" ca="1" si="0"/>
        <v>-608330318.18363142</v>
      </c>
      <c r="AL6" s="91">
        <f t="shared" ca="1" si="0"/>
        <v>-643655249.65473068</v>
      </c>
      <c r="AM6" s="91">
        <f t="shared" ca="1" si="0"/>
        <v>-665241428.44428825</v>
      </c>
      <c r="AN6" s="91">
        <f t="shared" ca="1" si="0"/>
        <v>-689061506.45981359</v>
      </c>
      <c r="AO6" s="91">
        <f t="shared" ca="1" si="0"/>
        <v>-710450753.47923374</v>
      </c>
      <c r="AP6" s="91">
        <f t="shared" ca="1" si="0"/>
        <v>-770470670.25334692</v>
      </c>
      <c r="AQ6" s="91">
        <f t="shared" ca="1" si="0"/>
        <v>-791806498.63671267</v>
      </c>
      <c r="AR6" s="91">
        <f t="shared" ca="1" si="0"/>
        <v>-820327982.73628485</v>
      </c>
      <c r="AS6" s="91">
        <f t="shared" ca="1" si="0"/>
        <v>-841610392.48359609</v>
      </c>
      <c r="AT6" s="91">
        <f t="shared" ca="1" si="0"/>
        <v>-862866092.91288018</v>
      </c>
      <c r="AU6" s="91">
        <f t="shared" ca="1" si="0"/>
        <v>-884095084.02413702</v>
      </c>
      <c r="AV6" s="91">
        <f t="shared" ca="1" si="0"/>
        <v>-905297365.8173666</v>
      </c>
      <c r="AW6" s="91">
        <f t="shared" ca="1" si="0"/>
        <v>-926472938.29256892</v>
      </c>
      <c r="AX6" s="91">
        <f t="shared" ca="1" si="0"/>
        <v>-962055189.81957293</v>
      </c>
      <c r="AY6" s="91">
        <f t="shared" ca="1" si="0"/>
        <v>-984845930.79343462</v>
      </c>
      <c r="AZ6" s="91">
        <f t="shared" ca="1" si="0"/>
        <v>-1009063651.7197459</v>
      </c>
      <c r="BA6" s="91">
        <f t="shared" ca="1" si="0"/>
        <v>-1031707943.403254</v>
      </c>
      <c r="BB6" s="91">
        <f t="shared" ca="1" si="0"/>
        <v>-1107500319.9130483</v>
      </c>
      <c r="BC6" s="91">
        <f t="shared" ca="1" si="0"/>
        <v>-1130091192.9605019</v>
      </c>
      <c r="BD6" s="91">
        <f t="shared" ca="1" si="0"/>
        <v>-1157295516.464256</v>
      </c>
      <c r="BE6" s="91">
        <f t="shared" ca="1" si="0"/>
        <v>-1179832970.8756554</v>
      </c>
      <c r="BF6" s="91">
        <f t="shared" ca="1" si="0"/>
        <v>-1202343715.9690275</v>
      </c>
      <c r="BG6" s="91">
        <f t="shared" ca="1" si="0"/>
        <v>-1224827751.7443721</v>
      </c>
      <c r="BH6" s="91">
        <f t="shared" ca="1" si="0"/>
        <v>-1247285078.2016897</v>
      </c>
      <c r="BI6" s="91">
        <f t="shared" ca="1" si="0"/>
        <v>-1269715695.3409798</v>
      </c>
      <c r="BJ6" s="91">
        <f t="shared" ca="1" si="0"/>
        <v>-1307823129.7086167</v>
      </c>
      <c r="BK6" s="51"/>
      <c r="BL6" s="51"/>
    </row>
    <row r="7" spans="1:64" x14ac:dyDescent="0.25">
      <c r="A7" s="28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</row>
    <row r="8" spans="1:64" x14ac:dyDescent="0.25">
      <c r="A8" s="28" t="s">
        <v>189</v>
      </c>
      <c r="B8" s="51">
        <f>'Inv. Inicial'!B27</f>
        <v>12825000</v>
      </c>
      <c r="C8" s="51">
        <f>'Inv. Inicial'!C27</f>
        <v>12825000</v>
      </c>
      <c r="D8" s="51">
        <f>'Inv. Inicial'!D27</f>
        <v>12825000</v>
      </c>
      <c r="E8" s="51">
        <f>'Inv. Inicial'!E27</f>
        <v>12825000</v>
      </c>
      <c r="F8" s="51">
        <f>'Inv. Inicial'!F27</f>
        <v>12825000</v>
      </c>
      <c r="G8" s="51">
        <f>'Inv. Inicial'!G27</f>
        <v>12825000</v>
      </c>
      <c r="H8" s="51">
        <f>'Inv. Inicial'!H27</f>
        <v>12825000</v>
      </c>
      <c r="I8" s="51">
        <f>'Inv. Inicial'!I27</f>
        <v>12825000</v>
      </c>
      <c r="J8" s="51">
        <f>'Inv. Inicial'!J27</f>
        <v>12825000</v>
      </c>
      <c r="K8" s="51">
        <f>'Inv. Inicial'!K27</f>
        <v>12825000</v>
      </c>
      <c r="L8" s="51">
        <f>'Inv. Inicial'!L27</f>
        <v>12825000</v>
      </c>
      <c r="M8" s="51">
        <f>'Inv. Inicial'!M27</f>
        <v>12825000</v>
      </c>
      <c r="N8" s="51">
        <f>'Inv. Inicial'!N27</f>
        <v>12825000</v>
      </c>
      <c r="O8" s="51">
        <f>'Inv. Inicial'!O27</f>
        <v>12825000</v>
      </c>
      <c r="P8" s="51">
        <f>'Inv. Inicial'!P27</f>
        <v>12825000</v>
      </c>
      <c r="Q8" s="51">
        <f>'Inv. Inicial'!Q27</f>
        <v>12825000</v>
      </c>
      <c r="R8" s="51">
        <f>'Inv. Inicial'!R27</f>
        <v>12825000</v>
      </c>
      <c r="S8" s="51">
        <f>'Inv. Inicial'!S27</f>
        <v>12825000</v>
      </c>
      <c r="T8" s="51">
        <f>'Inv. Inicial'!T27</f>
        <v>12825000</v>
      </c>
      <c r="U8" s="51">
        <f>'Inv. Inicial'!U27</f>
        <v>12825000</v>
      </c>
      <c r="V8" s="51">
        <f>'Inv. Inicial'!V27</f>
        <v>12825000</v>
      </c>
      <c r="W8" s="51">
        <f>'Inv. Inicial'!W27</f>
        <v>12825000</v>
      </c>
      <c r="X8" s="51">
        <f>'Inv. Inicial'!X27</f>
        <v>12825000</v>
      </c>
      <c r="Y8" s="51">
        <f>'Inv. Inicial'!Y27</f>
        <v>12825000</v>
      </c>
      <c r="Z8" s="51">
        <f>'Inv. Inicial'!Z27</f>
        <v>12825000</v>
      </c>
      <c r="AA8" s="51">
        <f>'Inv. Inicial'!AA27</f>
        <v>12825000</v>
      </c>
      <c r="AB8" s="51">
        <f>'Inv. Inicial'!AB27</f>
        <v>12825000</v>
      </c>
      <c r="AC8" s="51">
        <f>'Inv. Inicial'!AC27</f>
        <v>12825000</v>
      </c>
      <c r="AD8" s="51">
        <f>'Inv. Inicial'!AD27</f>
        <v>12825000</v>
      </c>
      <c r="AE8" s="51">
        <f>'Inv. Inicial'!AE27</f>
        <v>12825000</v>
      </c>
      <c r="AF8" s="51">
        <f>'Inv. Inicial'!AF27</f>
        <v>12825000</v>
      </c>
      <c r="AG8" s="51">
        <f>'Inv. Inicial'!AG27</f>
        <v>12825000</v>
      </c>
      <c r="AH8" s="51">
        <f>'Inv. Inicial'!AH27</f>
        <v>12825000</v>
      </c>
      <c r="AI8" s="51">
        <f>'Inv. Inicial'!AI27</f>
        <v>12825000</v>
      </c>
      <c r="AJ8" s="51">
        <f>'Inv. Inicial'!AJ27</f>
        <v>12825000</v>
      </c>
      <c r="AK8" s="51">
        <f>'Inv. Inicial'!AK27</f>
        <v>12825000</v>
      </c>
      <c r="AL8" s="51">
        <f>'Inv. Inicial'!AL27</f>
        <v>12825000</v>
      </c>
      <c r="AM8" s="51">
        <f>'Inv. Inicial'!AM27</f>
        <v>12825000</v>
      </c>
      <c r="AN8" s="51">
        <f>'Inv. Inicial'!AN27</f>
        <v>12825000</v>
      </c>
      <c r="AO8" s="51">
        <f>'Inv. Inicial'!AO27</f>
        <v>12825000</v>
      </c>
      <c r="AP8" s="51">
        <f>'Inv. Inicial'!AP27</f>
        <v>12825000</v>
      </c>
      <c r="AQ8" s="51">
        <f>'Inv. Inicial'!AQ27</f>
        <v>12825000</v>
      </c>
      <c r="AR8" s="51">
        <f>'Inv. Inicial'!AR27</f>
        <v>12825000</v>
      </c>
      <c r="AS8" s="51">
        <f>'Inv. Inicial'!AS27</f>
        <v>12825000</v>
      </c>
      <c r="AT8" s="51">
        <f>'Inv. Inicial'!AT27</f>
        <v>12825000</v>
      </c>
      <c r="AU8" s="51">
        <f>'Inv. Inicial'!AU27</f>
        <v>12825000</v>
      </c>
      <c r="AV8" s="51">
        <f>'Inv. Inicial'!AV27</f>
        <v>12825000</v>
      </c>
      <c r="AW8" s="51">
        <f>'Inv. Inicial'!AW27</f>
        <v>12825000</v>
      </c>
      <c r="AX8" s="51">
        <f>'Inv. Inicial'!AX27</f>
        <v>12825000</v>
      </c>
      <c r="AY8" s="51">
        <f>'Inv. Inicial'!AY27</f>
        <v>12825000</v>
      </c>
      <c r="AZ8" s="51">
        <f>'Inv. Inicial'!AZ27</f>
        <v>12825000</v>
      </c>
      <c r="BA8" s="51">
        <f>'Inv. Inicial'!BA27</f>
        <v>12825000</v>
      </c>
      <c r="BB8" s="51">
        <f>'Inv. Inicial'!BB27</f>
        <v>12825000</v>
      </c>
      <c r="BC8" s="51">
        <f>'Inv. Inicial'!BC27</f>
        <v>12825000</v>
      </c>
      <c r="BD8" s="51">
        <f>'Inv. Inicial'!BD27</f>
        <v>12825000</v>
      </c>
      <c r="BE8" s="51">
        <f>'Inv. Inicial'!BE27</f>
        <v>12825000</v>
      </c>
      <c r="BF8" s="51">
        <f>'Inv. Inicial'!BF27</f>
        <v>12825000</v>
      </c>
      <c r="BG8" s="51">
        <f>'Inv. Inicial'!BG27</f>
        <v>12825000</v>
      </c>
      <c r="BH8" s="51">
        <f>'Inv. Inicial'!BH27</f>
        <v>12825000</v>
      </c>
      <c r="BI8" s="51">
        <f>'Inv. Inicial'!BI27</f>
        <v>12825000</v>
      </c>
      <c r="BJ8" s="51">
        <f>'Inv. Inicial'!BJ27</f>
        <v>12825000</v>
      </c>
      <c r="BK8" s="51"/>
      <c r="BL8" s="51"/>
    </row>
    <row r="9" spans="1:64" x14ac:dyDescent="0.25">
      <c r="A9" s="28" t="s">
        <v>248</v>
      </c>
      <c r="B9" s="51">
        <f>'Inv. Inicial'!B28</f>
        <v>0</v>
      </c>
      <c r="C9" s="51">
        <f>-'Inv. Inicial'!C28</f>
        <v>-213750</v>
      </c>
      <c r="D9" s="51">
        <f>-'Inv. Inicial'!D28</f>
        <v>-427500</v>
      </c>
      <c r="E9" s="51">
        <f>-'Inv. Inicial'!E28</f>
        <v>-641250</v>
      </c>
      <c r="F9" s="51">
        <f>-'Inv. Inicial'!F28</f>
        <v>-855000</v>
      </c>
      <c r="G9" s="51">
        <f>-'Inv. Inicial'!G28</f>
        <v>-1068750</v>
      </c>
      <c r="H9" s="51">
        <f>-'Inv. Inicial'!H28</f>
        <v>-1282500</v>
      </c>
      <c r="I9" s="51">
        <f>-'Inv. Inicial'!I28</f>
        <v>-1496250</v>
      </c>
      <c r="J9" s="51">
        <f>-'Inv. Inicial'!J28</f>
        <v>-1710000</v>
      </c>
      <c r="K9" s="51">
        <f>-'Inv. Inicial'!K28</f>
        <v>-1923750</v>
      </c>
      <c r="L9" s="51">
        <f>-'Inv. Inicial'!L28</f>
        <v>-2137500</v>
      </c>
      <c r="M9" s="51">
        <f>-'Inv. Inicial'!M28</f>
        <v>-2351250</v>
      </c>
      <c r="N9" s="51">
        <f>-'Inv. Inicial'!N28</f>
        <v>-2565000</v>
      </c>
      <c r="O9" s="51">
        <f>-'Inv. Inicial'!O28</f>
        <v>-2778750</v>
      </c>
      <c r="P9" s="51">
        <f>-'Inv. Inicial'!P28</f>
        <v>-2992500</v>
      </c>
      <c r="Q9" s="51">
        <f>-'Inv. Inicial'!Q28</f>
        <v>-3206250</v>
      </c>
      <c r="R9" s="51">
        <f>-'Inv. Inicial'!R28</f>
        <v>-3420000</v>
      </c>
      <c r="S9" s="51">
        <f>-'Inv. Inicial'!S28</f>
        <v>-3633750</v>
      </c>
      <c r="T9" s="51">
        <f>-'Inv. Inicial'!T28</f>
        <v>-3847500</v>
      </c>
      <c r="U9" s="51">
        <f>-'Inv. Inicial'!U28</f>
        <v>-4061250</v>
      </c>
      <c r="V9" s="51">
        <f>-'Inv. Inicial'!V28</f>
        <v>-4275000</v>
      </c>
      <c r="W9" s="51">
        <f>-'Inv. Inicial'!W28</f>
        <v>-4488750</v>
      </c>
      <c r="X9" s="51">
        <f>-'Inv. Inicial'!X28</f>
        <v>-4702500</v>
      </c>
      <c r="Y9" s="51">
        <f>-'Inv. Inicial'!Y28</f>
        <v>-4916250</v>
      </c>
      <c r="Z9" s="51">
        <f>-'Inv. Inicial'!Z28</f>
        <v>-5130000</v>
      </c>
      <c r="AA9" s="51">
        <f>-'Inv. Inicial'!AA28</f>
        <v>-5343750</v>
      </c>
      <c r="AB9" s="51">
        <f>-'Inv. Inicial'!AB28</f>
        <v>-5557500</v>
      </c>
      <c r="AC9" s="51">
        <f>-'Inv. Inicial'!AC28</f>
        <v>-5771250</v>
      </c>
      <c r="AD9" s="51">
        <f>-'Inv. Inicial'!AD28</f>
        <v>-5985000</v>
      </c>
      <c r="AE9" s="51">
        <f>-'Inv. Inicial'!AE28</f>
        <v>-6198750</v>
      </c>
      <c r="AF9" s="51">
        <f>-'Inv. Inicial'!AF28</f>
        <v>-6412500</v>
      </c>
      <c r="AG9" s="51">
        <f>-'Inv. Inicial'!AG28</f>
        <v>-6626250</v>
      </c>
      <c r="AH9" s="51">
        <f>-'Inv. Inicial'!AH28</f>
        <v>-6840000</v>
      </c>
      <c r="AI9" s="51">
        <f>-'Inv. Inicial'!AI28</f>
        <v>-7053750</v>
      </c>
      <c r="AJ9" s="51">
        <f>-'Inv. Inicial'!AJ28</f>
        <v>-7267500</v>
      </c>
      <c r="AK9" s="51">
        <f>-'Inv. Inicial'!AK28</f>
        <v>-7481250</v>
      </c>
      <c r="AL9" s="51">
        <f>-'Inv. Inicial'!AL28</f>
        <v>-7695000</v>
      </c>
      <c r="AM9" s="51">
        <f>-'Inv. Inicial'!AM28</f>
        <v>-7908750</v>
      </c>
      <c r="AN9" s="51">
        <f>-'Inv. Inicial'!AN28</f>
        <v>-8122500</v>
      </c>
      <c r="AO9" s="51">
        <f>-'Inv. Inicial'!AO28</f>
        <v>-8336250</v>
      </c>
      <c r="AP9" s="51">
        <f>-'Inv. Inicial'!AP28</f>
        <v>-8550000</v>
      </c>
      <c r="AQ9" s="51">
        <f>-'Inv. Inicial'!AQ28</f>
        <v>-8763750</v>
      </c>
      <c r="AR9" s="51">
        <f>-'Inv. Inicial'!AR28</f>
        <v>-8977500</v>
      </c>
      <c r="AS9" s="51">
        <f>-'Inv. Inicial'!AS28</f>
        <v>-9191250</v>
      </c>
      <c r="AT9" s="51">
        <f>-'Inv. Inicial'!AT28</f>
        <v>-9405000</v>
      </c>
      <c r="AU9" s="51">
        <f>-'Inv. Inicial'!AU28</f>
        <v>-9618750</v>
      </c>
      <c r="AV9" s="51">
        <f>-'Inv. Inicial'!AV28</f>
        <v>-9832500</v>
      </c>
      <c r="AW9" s="51">
        <f>-'Inv. Inicial'!AW28</f>
        <v>-10046250</v>
      </c>
      <c r="AX9" s="51">
        <f>-'Inv. Inicial'!AX28</f>
        <v>-10260000</v>
      </c>
      <c r="AY9" s="51">
        <f>-'Inv. Inicial'!AY28</f>
        <v>-10473750</v>
      </c>
      <c r="AZ9" s="51">
        <f>-'Inv. Inicial'!AZ28</f>
        <v>-10687500</v>
      </c>
      <c r="BA9" s="51">
        <f>-'Inv. Inicial'!BA28</f>
        <v>-10901250</v>
      </c>
      <c r="BB9" s="51">
        <f>-'Inv. Inicial'!BB28</f>
        <v>-11115000</v>
      </c>
      <c r="BC9" s="51">
        <f>-'Inv. Inicial'!BC28</f>
        <v>-11328750</v>
      </c>
      <c r="BD9" s="51">
        <f>-'Inv. Inicial'!BD28</f>
        <v>-11542500</v>
      </c>
      <c r="BE9" s="51">
        <f>-'Inv. Inicial'!BE28</f>
        <v>-11756250</v>
      </c>
      <c r="BF9" s="51">
        <f>-'Inv. Inicial'!BF28</f>
        <v>-11970000</v>
      </c>
      <c r="BG9" s="51">
        <f>-'Inv. Inicial'!BG28</f>
        <v>-12183750</v>
      </c>
      <c r="BH9" s="51">
        <f>-'Inv. Inicial'!BH28</f>
        <v>-12397500</v>
      </c>
      <c r="BI9" s="51">
        <f>-'Inv. Inicial'!BI28</f>
        <v>-12611250</v>
      </c>
      <c r="BJ9" s="51">
        <f>-'Inv. Inicial'!BJ28</f>
        <v>-12825000</v>
      </c>
      <c r="BK9" s="51"/>
      <c r="BL9" s="51"/>
    </row>
    <row r="10" spans="1:64" x14ac:dyDescent="0.25">
      <c r="A10" s="28" t="s">
        <v>190</v>
      </c>
      <c r="B10" s="91">
        <f>SUM(B8:B9)</f>
        <v>12825000</v>
      </c>
      <c r="C10" s="91">
        <f>SUM(C8:C9)</f>
        <v>12611250</v>
      </c>
      <c r="D10" s="91">
        <f t="shared" ref="D10:BJ10" si="1">SUM(D8:D9)</f>
        <v>12397500</v>
      </c>
      <c r="E10" s="91">
        <f t="shared" si="1"/>
        <v>12183750</v>
      </c>
      <c r="F10" s="91">
        <f t="shared" si="1"/>
        <v>11970000</v>
      </c>
      <c r="G10" s="91">
        <f t="shared" si="1"/>
        <v>11756250</v>
      </c>
      <c r="H10" s="91">
        <f t="shared" si="1"/>
        <v>11542500</v>
      </c>
      <c r="I10" s="91">
        <f t="shared" si="1"/>
        <v>11328750</v>
      </c>
      <c r="J10" s="91">
        <f t="shared" si="1"/>
        <v>11115000</v>
      </c>
      <c r="K10" s="91">
        <f t="shared" si="1"/>
        <v>10901250</v>
      </c>
      <c r="L10" s="91">
        <f t="shared" si="1"/>
        <v>10687500</v>
      </c>
      <c r="M10" s="91">
        <f t="shared" si="1"/>
        <v>10473750</v>
      </c>
      <c r="N10" s="91">
        <f t="shared" si="1"/>
        <v>10260000</v>
      </c>
      <c r="O10" s="91">
        <f t="shared" si="1"/>
        <v>10046250</v>
      </c>
      <c r="P10" s="91">
        <f t="shared" si="1"/>
        <v>9832500</v>
      </c>
      <c r="Q10" s="91">
        <f t="shared" si="1"/>
        <v>9618750</v>
      </c>
      <c r="R10" s="91">
        <f t="shared" si="1"/>
        <v>9405000</v>
      </c>
      <c r="S10" s="91">
        <f t="shared" si="1"/>
        <v>9191250</v>
      </c>
      <c r="T10" s="91">
        <f t="shared" si="1"/>
        <v>8977500</v>
      </c>
      <c r="U10" s="91">
        <f t="shared" si="1"/>
        <v>8763750</v>
      </c>
      <c r="V10" s="91">
        <f t="shared" si="1"/>
        <v>8550000</v>
      </c>
      <c r="W10" s="91">
        <f t="shared" si="1"/>
        <v>8336250</v>
      </c>
      <c r="X10" s="91">
        <f t="shared" si="1"/>
        <v>8122500</v>
      </c>
      <c r="Y10" s="91">
        <f t="shared" si="1"/>
        <v>7908750</v>
      </c>
      <c r="Z10" s="91">
        <f t="shared" si="1"/>
        <v>7695000</v>
      </c>
      <c r="AA10" s="91">
        <f t="shared" si="1"/>
        <v>7481250</v>
      </c>
      <c r="AB10" s="91">
        <f t="shared" si="1"/>
        <v>7267500</v>
      </c>
      <c r="AC10" s="91">
        <f t="shared" si="1"/>
        <v>7053750</v>
      </c>
      <c r="AD10" s="91">
        <f t="shared" si="1"/>
        <v>6840000</v>
      </c>
      <c r="AE10" s="91">
        <f t="shared" si="1"/>
        <v>6626250</v>
      </c>
      <c r="AF10" s="91">
        <f t="shared" si="1"/>
        <v>6412500</v>
      </c>
      <c r="AG10" s="91">
        <f t="shared" si="1"/>
        <v>6198750</v>
      </c>
      <c r="AH10" s="91">
        <f t="shared" si="1"/>
        <v>5985000</v>
      </c>
      <c r="AI10" s="91">
        <f t="shared" si="1"/>
        <v>5771250</v>
      </c>
      <c r="AJ10" s="91">
        <f t="shared" si="1"/>
        <v>5557500</v>
      </c>
      <c r="AK10" s="91">
        <f t="shared" si="1"/>
        <v>5343750</v>
      </c>
      <c r="AL10" s="91">
        <f t="shared" si="1"/>
        <v>5130000</v>
      </c>
      <c r="AM10" s="91">
        <f t="shared" si="1"/>
        <v>4916250</v>
      </c>
      <c r="AN10" s="91">
        <f t="shared" si="1"/>
        <v>4702500</v>
      </c>
      <c r="AO10" s="91">
        <f t="shared" si="1"/>
        <v>4488750</v>
      </c>
      <c r="AP10" s="91">
        <f t="shared" si="1"/>
        <v>4275000</v>
      </c>
      <c r="AQ10" s="91">
        <f t="shared" si="1"/>
        <v>4061250</v>
      </c>
      <c r="AR10" s="91">
        <f t="shared" si="1"/>
        <v>3847500</v>
      </c>
      <c r="AS10" s="91">
        <f t="shared" si="1"/>
        <v>3633750</v>
      </c>
      <c r="AT10" s="91">
        <f t="shared" si="1"/>
        <v>3420000</v>
      </c>
      <c r="AU10" s="91">
        <f t="shared" si="1"/>
        <v>3206250</v>
      </c>
      <c r="AV10" s="91">
        <f t="shared" si="1"/>
        <v>2992500</v>
      </c>
      <c r="AW10" s="91">
        <f t="shared" si="1"/>
        <v>2778750</v>
      </c>
      <c r="AX10" s="91">
        <f t="shared" si="1"/>
        <v>2565000</v>
      </c>
      <c r="AY10" s="91">
        <f t="shared" si="1"/>
        <v>2351250</v>
      </c>
      <c r="AZ10" s="91">
        <f t="shared" si="1"/>
        <v>2137500</v>
      </c>
      <c r="BA10" s="91">
        <f t="shared" si="1"/>
        <v>1923750</v>
      </c>
      <c r="BB10" s="91">
        <f t="shared" si="1"/>
        <v>1710000</v>
      </c>
      <c r="BC10" s="91">
        <f t="shared" si="1"/>
        <v>1496250</v>
      </c>
      <c r="BD10" s="91">
        <f t="shared" si="1"/>
        <v>1282500</v>
      </c>
      <c r="BE10" s="91">
        <f t="shared" si="1"/>
        <v>1068750</v>
      </c>
      <c r="BF10" s="91">
        <f t="shared" si="1"/>
        <v>855000</v>
      </c>
      <c r="BG10" s="91">
        <f t="shared" si="1"/>
        <v>641250</v>
      </c>
      <c r="BH10" s="91">
        <f t="shared" si="1"/>
        <v>427500</v>
      </c>
      <c r="BI10" s="91">
        <f t="shared" si="1"/>
        <v>213750</v>
      </c>
      <c r="BJ10" s="91">
        <f t="shared" si="1"/>
        <v>0</v>
      </c>
      <c r="BK10" s="51"/>
      <c r="BL10" s="51"/>
    </row>
    <row r="11" spans="1:64" x14ac:dyDescent="0.25">
      <c r="A11" s="28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</row>
    <row r="12" spans="1:64" x14ac:dyDescent="0.25">
      <c r="A12" s="28" t="s">
        <v>191</v>
      </c>
      <c r="B12" s="91">
        <f>+B10</f>
        <v>12825000</v>
      </c>
      <c r="C12" s="91">
        <f t="shared" ref="C12:BG12" si="2">+C10</f>
        <v>12611250</v>
      </c>
      <c r="D12" s="91">
        <f t="shared" si="2"/>
        <v>12397500</v>
      </c>
      <c r="E12" s="91">
        <f t="shared" si="2"/>
        <v>12183750</v>
      </c>
      <c r="F12" s="91">
        <f t="shared" si="2"/>
        <v>11970000</v>
      </c>
      <c r="G12" s="91">
        <f t="shared" si="2"/>
        <v>11756250</v>
      </c>
      <c r="H12" s="91">
        <f t="shared" si="2"/>
        <v>11542500</v>
      </c>
      <c r="I12" s="91">
        <f t="shared" si="2"/>
        <v>11328750</v>
      </c>
      <c r="J12" s="91">
        <f t="shared" si="2"/>
        <v>11115000</v>
      </c>
      <c r="K12" s="91">
        <f t="shared" si="2"/>
        <v>10901250</v>
      </c>
      <c r="L12" s="91">
        <f t="shared" si="2"/>
        <v>10687500</v>
      </c>
      <c r="M12" s="91">
        <f t="shared" si="2"/>
        <v>10473750</v>
      </c>
      <c r="N12" s="91">
        <f t="shared" si="2"/>
        <v>10260000</v>
      </c>
      <c r="O12" s="91">
        <f t="shared" si="2"/>
        <v>10046250</v>
      </c>
      <c r="P12" s="91">
        <f t="shared" si="2"/>
        <v>9832500</v>
      </c>
      <c r="Q12" s="91">
        <f t="shared" si="2"/>
        <v>9618750</v>
      </c>
      <c r="R12" s="91">
        <f t="shared" si="2"/>
        <v>9405000</v>
      </c>
      <c r="S12" s="91">
        <f t="shared" si="2"/>
        <v>9191250</v>
      </c>
      <c r="T12" s="91">
        <f t="shared" si="2"/>
        <v>8977500</v>
      </c>
      <c r="U12" s="91">
        <f t="shared" si="2"/>
        <v>8763750</v>
      </c>
      <c r="V12" s="91">
        <f t="shared" si="2"/>
        <v>8550000</v>
      </c>
      <c r="W12" s="91">
        <f t="shared" si="2"/>
        <v>8336250</v>
      </c>
      <c r="X12" s="91">
        <f t="shared" si="2"/>
        <v>8122500</v>
      </c>
      <c r="Y12" s="91">
        <f t="shared" si="2"/>
        <v>7908750</v>
      </c>
      <c r="Z12" s="91">
        <f t="shared" si="2"/>
        <v>7695000</v>
      </c>
      <c r="AA12" s="91">
        <f t="shared" si="2"/>
        <v>7481250</v>
      </c>
      <c r="AB12" s="91">
        <f t="shared" si="2"/>
        <v>7267500</v>
      </c>
      <c r="AC12" s="91">
        <f t="shared" si="2"/>
        <v>7053750</v>
      </c>
      <c r="AD12" s="91">
        <f t="shared" si="2"/>
        <v>6840000</v>
      </c>
      <c r="AE12" s="91">
        <f t="shared" si="2"/>
        <v>6626250</v>
      </c>
      <c r="AF12" s="91">
        <f t="shared" si="2"/>
        <v>6412500</v>
      </c>
      <c r="AG12" s="91">
        <f t="shared" si="2"/>
        <v>6198750</v>
      </c>
      <c r="AH12" s="91">
        <f t="shared" si="2"/>
        <v>5985000</v>
      </c>
      <c r="AI12" s="91">
        <f t="shared" si="2"/>
        <v>5771250</v>
      </c>
      <c r="AJ12" s="91">
        <f t="shared" si="2"/>
        <v>5557500</v>
      </c>
      <c r="AK12" s="91">
        <f t="shared" si="2"/>
        <v>5343750</v>
      </c>
      <c r="AL12" s="91">
        <f t="shared" si="2"/>
        <v>5130000</v>
      </c>
      <c r="AM12" s="91">
        <f t="shared" si="2"/>
        <v>4916250</v>
      </c>
      <c r="AN12" s="91">
        <f t="shared" si="2"/>
        <v>4702500</v>
      </c>
      <c r="AO12" s="91">
        <f t="shared" si="2"/>
        <v>4488750</v>
      </c>
      <c r="AP12" s="91">
        <f t="shared" si="2"/>
        <v>4275000</v>
      </c>
      <c r="AQ12" s="91">
        <f t="shared" si="2"/>
        <v>4061250</v>
      </c>
      <c r="AR12" s="91">
        <f t="shared" si="2"/>
        <v>3847500</v>
      </c>
      <c r="AS12" s="91">
        <f t="shared" si="2"/>
        <v>3633750</v>
      </c>
      <c r="AT12" s="91">
        <f t="shared" si="2"/>
        <v>3420000</v>
      </c>
      <c r="AU12" s="91">
        <f t="shared" si="2"/>
        <v>3206250</v>
      </c>
      <c r="AV12" s="91">
        <f t="shared" si="2"/>
        <v>2992500</v>
      </c>
      <c r="AW12" s="91">
        <f t="shared" si="2"/>
        <v>2778750</v>
      </c>
      <c r="AX12" s="91">
        <f t="shared" si="2"/>
        <v>2565000</v>
      </c>
      <c r="AY12" s="91">
        <f t="shared" si="2"/>
        <v>2351250</v>
      </c>
      <c r="AZ12" s="91">
        <f t="shared" si="2"/>
        <v>2137500</v>
      </c>
      <c r="BA12" s="91">
        <f t="shared" si="2"/>
        <v>1923750</v>
      </c>
      <c r="BB12" s="91">
        <f t="shared" si="2"/>
        <v>1710000</v>
      </c>
      <c r="BC12" s="91">
        <f t="shared" si="2"/>
        <v>1496250</v>
      </c>
      <c r="BD12" s="91">
        <f t="shared" si="2"/>
        <v>1282500</v>
      </c>
      <c r="BE12" s="91">
        <f t="shared" si="2"/>
        <v>1068750</v>
      </c>
      <c r="BF12" s="91">
        <f t="shared" si="2"/>
        <v>855000</v>
      </c>
      <c r="BG12" s="91">
        <f t="shared" si="2"/>
        <v>641250</v>
      </c>
      <c r="BH12" s="91">
        <f>+BH10</f>
        <v>427500</v>
      </c>
      <c r="BI12" s="91">
        <f>+BI10</f>
        <v>213750</v>
      </c>
      <c r="BJ12" s="91">
        <f>+BJ10</f>
        <v>0</v>
      </c>
      <c r="BK12" s="51"/>
      <c r="BL12" s="51"/>
    </row>
    <row r="13" spans="1:64" x14ac:dyDescent="0.25">
      <c r="A13" s="28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</row>
    <row r="14" spans="1:64" x14ac:dyDescent="0.25">
      <c r="A14" s="28" t="s">
        <v>192</v>
      </c>
      <c r="B14" s="91">
        <f>+B12+B6</f>
        <v>77020488</v>
      </c>
      <c r="C14" s="91">
        <f t="shared" ref="C14:BJ14" si="3">+C12+C6</f>
        <v>59435527.829126149</v>
      </c>
      <c r="D14" s="91">
        <f t="shared" si="3"/>
        <v>41877276.976279527</v>
      </c>
      <c r="E14" s="91">
        <f>+E12+E6</f>
        <v>24345735.441460136</v>
      </c>
      <c r="F14" s="91">
        <f t="shared" si="3"/>
        <v>6840903.2246679757</v>
      </c>
      <c r="G14" s="91">
        <f t="shared" si="3"/>
        <v>-10162219.674096957</v>
      </c>
      <c r="H14" s="91">
        <f t="shared" si="3"/>
        <v>-32126633.254834652</v>
      </c>
      <c r="I14" s="91">
        <f t="shared" si="3"/>
        <v>-49051337.517545119</v>
      </c>
      <c r="J14" s="91">
        <f t="shared" si="3"/>
        <v>-65929332.462228358</v>
      </c>
      <c r="K14" s="91">
        <f t="shared" si="3"/>
        <v>-82755618.088884369</v>
      </c>
      <c r="L14" s="91">
        <f t="shared" si="3"/>
        <v>-99525194.397513151</v>
      </c>
      <c r="M14" s="91">
        <f t="shared" si="3"/>
        <v>-116243061.38811469</v>
      </c>
      <c r="N14" s="91">
        <f t="shared" si="3"/>
        <v>-142906219.060689</v>
      </c>
      <c r="O14" s="91">
        <f t="shared" ca="1" si="3"/>
        <v>-160949252.58023608</v>
      </c>
      <c r="P14" s="91">
        <f t="shared" ca="1" si="3"/>
        <v>-180655931.70675594</v>
      </c>
      <c r="Q14" s="91">
        <f t="shared" ca="1" si="3"/>
        <v>-198495106.96524855</v>
      </c>
      <c r="R14" s="91">
        <f t="shared" ca="1" si="3"/>
        <v>-216283927.70571396</v>
      </c>
      <c r="S14" s="91">
        <f t="shared" ca="1" si="3"/>
        <v>-234022393.92815214</v>
      </c>
      <c r="T14" s="91">
        <f t="shared" ca="1" si="3"/>
        <v>-257170820.63256308</v>
      </c>
      <c r="U14" s="91">
        <f t="shared" ca="1" si="3"/>
        <v>-274796755.21894681</v>
      </c>
      <c r="V14" s="91">
        <f t="shared" ca="1" si="3"/>
        <v>-292360512.68730325</v>
      </c>
      <c r="W14" s="91">
        <f t="shared" ca="1" si="3"/>
        <v>-309856181.73763251</v>
      </c>
      <c r="X14" s="91">
        <f t="shared" ca="1" si="3"/>
        <v>-327283762.3699345</v>
      </c>
      <c r="Y14" s="91">
        <f t="shared" ca="1" si="3"/>
        <v>-344643254.58420932</v>
      </c>
      <c r="Z14" s="91">
        <f t="shared" ca="1" si="3"/>
        <v>-372855932.08045685</v>
      </c>
      <c r="AA14" s="91">
        <f t="shared" ca="1" si="3"/>
        <v>-394247098.53490663</v>
      </c>
      <c r="AB14" s="91">
        <f t="shared" ca="1" si="3"/>
        <v>-416578289.71495694</v>
      </c>
      <c r="AC14" s="91">
        <f t="shared" ca="1" si="3"/>
        <v>-436686792.98543727</v>
      </c>
      <c r="AD14" s="91">
        <f t="shared" ca="1" si="3"/>
        <v>-456763595.87913918</v>
      </c>
      <c r="AE14" s="91">
        <f t="shared" ca="1" si="3"/>
        <v>-476808698.39606267</v>
      </c>
      <c r="AF14" s="91">
        <f t="shared" ca="1" si="3"/>
        <v>-503396726.82083279</v>
      </c>
      <c r="AG14" s="91">
        <f t="shared" ca="1" si="3"/>
        <v>-523378428.58419943</v>
      </c>
      <c r="AH14" s="91">
        <f t="shared" ca="1" si="3"/>
        <v>-543328429.97078764</v>
      </c>
      <c r="AI14" s="91">
        <f t="shared" ca="1" si="3"/>
        <v>-563246730.9805975</v>
      </c>
      <c r="AJ14" s="91">
        <f t="shared" ca="1" si="3"/>
        <v>-583132777.05154538</v>
      </c>
      <c r="AK14" s="91">
        <f t="shared" ca="1" si="3"/>
        <v>-602986568.18363142</v>
      </c>
      <c r="AL14" s="91">
        <f t="shared" ca="1" si="3"/>
        <v>-638525249.65473068</v>
      </c>
      <c r="AM14" s="91">
        <f t="shared" ca="1" si="3"/>
        <v>-660325178.44428825</v>
      </c>
      <c r="AN14" s="91">
        <f t="shared" ca="1" si="3"/>
        <v>-684359006.45981359</v>
      </c>
      <c r="AO14" s="91">
        <f t="shared" ca="1" si="3"/>
        <v>-705962003.47923374</v>
      </c>
      <c r="AP14" s="91">
        <f t="shared" ca="1" si="3"/>
        <v>-766195670.25334692</v>
      </c>
      <c r="AQ14" s="91">
        <f t="shared" ca="1" si="3"/>
        <v>-787745248.63671267</v>
      </c>
      <c r="AR14" s="91">
        <f t="shared" ca="1" si="3"/>
        <v>-816480482.73628485</v>
      </c>
      <c r="AS14" s="91">
        <f t="shared" ca="1" si="3"/>
        <v>-837976642.48359609</v>
      </c>
      <c r="AT14" s="91">
        <f t="shared" ca="1" si="3"/>
        <v>-859446092.91288018</v>
      </c>
      <c r="AU14" s="91">
        <f t="shared" ca="1" si="3"/>
        <v>-880888834.02413702</v>
      </c>
      <c r="AV14" s="91">
        <f t="shared" ca="1" si="3"/>
        <v>-902304865.8173666</v>
      </c>
      <c r="AW14" s="91">
        <f t="shared" ca="1" si="3"/>
        <v>-923694188.29256892</v>
      </c>
      <c r="AX14" s="91">
        <f t="shared" ca="1" si="3"/>
        <v>-959490189.81957293</v>
      </c>
      <c r="AY14" s="91">
        <f t="shared" ca="1" si="3"/>
        <v>-982494680.79343462</v>
      </c>
      <c r="AZ14" s="91">
        <f t="shared" ca="1" si="3"/>
        <v>-1006926151.7197459</v>
      </c>
      <c r="BA14" s="91">
        <f t="shared" ca="1" si="3"/>
        <v>-1029784193.403254</v>
      </c>
      <c r="BB14" s="91">
        <f t="shared" ca="1" si="3"/>
        <v>-1105790319.9130483</v>
      </c>
      <c r="BC14" s="91">
        <f t="shared" ca="1" si="3"/>
        <v>-1128594942.9605019</v>
      </c>
      <c r="BD14" s="91">
        <f t="shared" ca="1" si="3"/>
        <v>-1156013016.464256</v>
      </c>
      <c r="BE14" s="91">
        <f t="shared" ca="1" si="3"/>
        <v>-1178764220.8756554</v>
      </c>
      <c r="BF14" s="91">
        <f t="shared" ca="1" si="3"/>
        <v>-1201488715.9690275</v>
      </c>
      <c r="BG14" s="91">
        <f t="shared" ca="1" si="3"/>
        <v>-1224186501.7443721</v>
      </c>
      <c r="BH14" s="91">
        <f t="shared" ca="1" si="3"/>
        <v>-1246857578.2016897</v>
      </c>
      <c r="BI14" s="91">
        <f t="shared" ca="1" si="3"/>
        <v>-1269501945.3409798</v>
      </c>
      <c r="BJ14" s="91">
        <f t="shared" ca="1" si="3"/>
        <v>-1307823129.7086167</v>
      </c>
      <c r="BK14" s="51"/>
      <c r="BL14" s="51"/>
    </row>
    <row r="15" spans="1:64" x14ac:dyDescent="0.25">
      <c r="A15" s="28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</row>
    <row r="16" spans="1:64" x14ac:dyDescent="0.25">
      <c r="A16" s="28" t="s">
        <v>193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</row>
    <row r="17" spans="1:64" x14ac:dyDescent="0.25">
      <c r="A17" s="28" t="s">
        <v>194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</row>
    <row r="18" spans="1:64" x14ac:dyDescent="0.25">
      <c r="A18" s="28" t="s">
        <v>266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>
        <f>ER!N11</f>
        <v>0</v>
      </c>
      <c r="O18" s="51">
        <f>N18</f>
        <v>0</v>
      </c>
      <c r="P18" s="51">
        <f>O18</f>
        <v>0</v>
      </c>
      <c r="Q18" s="51">
        <f>P18</f>
        <v>0</v>
      </c>
      <c r="R18" s="51"/>
      <c r="S18" s="51"/>
      <c r="T18" s="51"/>
      <c r="U18" s="51"/>
      <c r="V18" s="51"/>
      <c r="W18" s="51"/>
      <c r="X18" s="51"/>
      <c r="Y18" s="51"/>
      <c r="Z18" s="51">
        <f ca="1">ER!Z11</f>
        <v>0</v>
      </c>
      <c r="AA18" s="51">
        <f ca="1">Z18</f>
        <v>0</v>
      </c>
      <c r="AB18" s="51">
        <f ca="1">AA18</f>
        <v>0</v>
      </c>
      <c r="AC18" s="51">
        <f ca="1">AB18</f>
        <v>0</v>
      </c>
      <c r="AD18" s="51"/>
      <c r="AE18" s="51"/>
      <c r="AF18" s="51"/>
      <c r="AG18" s="51"/>
      <c r="AH18" s="51"/>
      <c r="AI18" s="51"/>
      <c r="AJ18" s="51"/>
      <c r="AK18" s="51"/>
      <c r="AL18" s="51">
        <f ca="1">ER!AL11</f>
        <v>86839039.945965573</v>
      </c>
      <c r="AM18" s="51">
        <f ca="1">AL18</f>
        <v>86839039.945965573</v>
      </c>
      <c r="AN18" s="51">
        <f ca="1">AM18</f>
        <v>86839039.945965573</v>
      </c>
      <c r="AO18" s="51">
        <f ca="1">AN18</f>
        <v>86839039.945965573</v>
      </c>
      <c r="AP18" s="51"/>
      <c r="AQ18" s="51"/>
      <c r="AR18" s="51"/>
      <c r="AS18" s="51"/>
      <c r="AT18" s="51"/>
      <c r="AU18" s="51"/>
      <c r="AV18" s="51"/>
      <c r="AW18" s="51"/>
      <c r="AX18" s="51">
        <f>ER!AX11</f>
        <v>113945987.45210026</v>
      </c>
      <c r="AY18" s="51">
        <f>AX18</f>
        <v>113945987.45210026</v>
      </c>
      <c r="AZ18" s="51">
        <f>AY18</f>
        <v>113945987.45210026</v>
      </c>
      <c r="BA18" s="51">
        <f>AZ18</f>
        <v>113945987.45210026</v>
      </c>
      <c r="BB18" s="51"/>
      <c r="BC18" s="51"/>
      <c r="BD18" s="51"/>
      <c r="BE18" s="51"/>
      <c r="BF18" s="51"/>
      <c r="BG18" s="51"/>
      <c r="BH18" s="51"/>
      <c r="BI18" s="51"/>
      <c r="BJ18" s="51">
        <f>ER!BJ11</f>
        <v>167160143.63921356</v>
      </c>
      <c r="BK18" s="51"/>
      <c r="BL18" s="51"/>
    </row>
    <row r="19" spans="1:64" x14ac:dyDescent="0.25">
      <c r="A19" s="28" t="s">
        <v>195</v>
      </c>
      <c r="B19" s="51">
        <f>Nomina!B76+Nomina!B124</f>
        <v>0</v>
      </c>
      <c r="C19" s="51">
        <f>Nomina!C76+Nomina!C124</f>
        <v>2091330</v>
      </c>
      <c r="D19" s="51">
        <f>Nomina!D76+Nomina!D124</f>
        <v>3357990</v>
      </c>
      <c r="E19" s="51">
        <f>Nomina!E76+Nomina!E124</f>
        <v>4632980</v>
      </c>
      <c r="F19" s="51">
        <f>Nomina!F76+Nomina!F124</f>
        <v>5916300</v>
      </c>
      <c r="G19" s="51">
        <f>Nomina!G76+Nomina!G124</f>
        <v>7207950</v>
      </c>
      <c r="H19" s="51">
        <f>Nomina!H76+Nomina!H124</f>
        <v>7674930</v>
      </c>
      <c r="I19" s="51">
        <f>Nomina!I76+Nomina!I124</f>
        <v>9816240</v>
      </c>
      <c r="J19" s="51">
        <f>Nomina!J76+Nomina!J124</f>
        <v>11965880</v>
      </c>
      <c r="K19" s="51">
        <f>Nomina!K76+Nomina!K124</f>
        <v>14123850</v>
      </c>
      <c r="L19" s="51">
        <f>Nomina!L76+Nomina!L124</f>
        <v>16290150</v>
      </c>
      <c r="M19" s="51">
        <f>Nomina!M76+Nomina!M124</f>
        <v>18464780</v>
      </c>
      <c r="N19" s="51">
        <f>Nomina!N76+Nomina!N124</f>
        <v>10645740</v>
      </c>
      <c r="O19" s="51">
        <f>Nomina!O76+Nomina!O124</f>
        <v>12380738.025</v>
      </c>
      <c r="P19" s="51">
        <f>Nomina!P76+Nomina!P124</f>
        <v>4678616.5749999993</v>
      </c>
      <c r="Q19" s="51">
        <f>Nomina!Q76+Nomina!Q124</f>
        <v>6981595.6500000004</v>
      </c>
      <c r="R19" s="51">
        <f>Nomina!R76+Nomina!R124</f>
        <v>9293675.25</v>
      </c>
      <c r="S19" s="51">
        <f>Nomina!S76+Nomina!S124</f>
        <v>11614855.375</v>
      </c>
      <c r="T19" s="51">
        <f>Nomina!T76+Nomina!T124</f>
        <v>8484821.0250000004</v>
      </c>
      <c r="U19" s="51">
        <f>Nomina!U76+Nomina!U124</f>
        <v>10824202.199999999</v>
      </c>
      <c r="V19" s="51">
        <f>Nomina!V76+Nomina!V124</f>
        <v>13172683.9</v>
      </c>
      <c r="W19" s="51">
        <f>Nomina!W76+Nomina!W124</f>
        <v>15530266.125</v>
      </c>
      <c r="X19" s="51">
        <f>Nomina!X76+Nomina!X124</f>
        <v>17896948.875</v>
      </c>
      <c r="Y19" s="51">
        <f>Nomina!Y76+Nomina!Y124</f>
        <v>20272732.150000002</v>
      </c>
      <c r="Z19" s="51">
        <f>Nomina!Z76+Nomina!Z124</f>
        <v>11730430.949999999</v>
      </c>
      <c r="AA19" s="51">
        <f>Nomina!AA76+Nomina!AA124</f>
        <v>13780879.354786873</v>
      </c>
      <c r="AB19" s="51">
        <f>Nomina!AB76+Nomina!AB124</f>
        <v>5622250.1200481243</v>
      </c>
      <c r="AC19" s="51">
        <f>Nomina!AC76+Nomina!AC124</f>
        <v>8395208.5957837496</v>
      </c>
      <c r="AD19" s="51">
        <f>Nomina!AD76+Nomina!AD124</f>
        <v>11179124.78199375</v>
      </c>
      <c r="AE19" s="51">
        <f>Nomina!AE76+Nomina!AE124</f>
        <v>13973998.678678123</v>
      </c>
      <c r="AF19" s="51">
        <f>Nomina!AF76+Nomina!AF124</f>
        <v>10205204.001211872</v>
      </c>
      <c r="AG19" s="51">
        <f>Nomina!AG76+Nomina!AG124</f>
        <v>13021993.318844998</v>
      </c>
      <c r="AH19" s="51">
        <f>Nomina!AH76+Nomina!AH124</f>
        <v>15849740.346952498</v>
      </c>
      <c r="AI19" s="51">
        <f>Nomina!AI76+Nomina!AI124</f>
        <v>18688445.085534371</v>
      </c>
      <c r="AJ19" s="51">
        <f>Nomina!AJ76+Nomina!AJ124</f>
        <v>21538107.534590624</v>
      </c>
      <c r="AK19" s="51">
        <f>Nomina!AK76+Nomina!AK124</f>
        <v>24398727.694121245</v>
      </c>
      <c r="AL19" s="51">
        <f>Nomina!AL76+Nomina!AL124</f>
        <v>14113160.286251247</v>
      </c>
      <c r="AM19" s="51">
        <f>Nomina!AM76+Nomina!AM124</f>
        <v>16298639.326043699</v>
      </c>
      <c r="AN19" s="51">
        <f>Nomina!AN76+Nomina!AN124</f>
        <v>6179301.5962852929</v>
      </c>
      <c r="AO19" s="51">
        <f>Nomina!AO76+Nomina!AO124</f>
        <v>9221237.0441672727</v>
      </c>
      <c r="AP19" s="51">
        <f>Nomina!AP76+Nomina!AP124</f>
        <v>12275193.100439642</v>
      </c>
      <c r="AQ19" s="51">
        <f>Nomina!AQ76+Nomina!AQ124</f>
        <v>15341169.765102401</v>
      </c>
      <c r="AR19" s="51">
        <f>Nomina!AR76+Nomina!AR124</f>
        <v>11206802.003921926</v>
      </c>
      <c r="AS19" s="51">
        <f>Nomina!AS76+Nomina!AS124</f>
        <v>14296819.885365464</v>
      </c>
      <c r="AT19" s="51">
        <f>Nomina!AT76+Nomina!AT124</f>
        <v>17398858.375199392</v>
      </c>
      <c r="AU19" s="51">
        <f>Nomina!AU76+Nomina!AU124</f>
        <v>20512917.473423708</v>
      </c>
      <c r="AV19" s="51">
        <f>Nomina!AV76+Nomina!AV124</f>
        <v>23638997.180038415</v>
      </c>
      <c r="AW19" s="51">
        <f>Nomina!AW76+Nomina!AW124</f>
        <v>26777097.495043509</v>
      </c>
      <c r="AX19" s="51">
        <f>Nomina!AX76+Nomina!AX124</f>
        <v>15493830.048610117</v>
      </c>
      <c r="AY19" s="51">
        <f>Nomina!AY76+Nomina!AY124</f>
        <v>17852446.292590026</v>
      </c>
      <c r="AZ19" s="51">
        <f>Nomina!AZ76+Nomina!AZ124</f>
        <v>6724263.5694896318</v>
      </c>
      <c r="BA19" s="51">
        <f>Nomina!BA76+Nomina!BA124</f>
        <v>10033889.336785225</v>
      </c>
      <c r="BB19" s="51">
        <f>Nomina!BB76+Nomina!BB124</f>
        <v>13356593.526009563</v>
      </c>
      <c r="BC19" s="51">
        <f>Nomina!BC76+Nomina!BC124</f>
        <v>16692376.137162646</v>
      </c>
      <c r="BD19" s="51">
        <f>Nomina!BD76+Nomina!BD124</f>
        <v>12194184.012998288</v>
      </c>
      <c r="BE19" s="51">
        <f>Nomina!BE76+Nomina!BE124</f>
        <v>15556123.468008857</v>
      </c>
      <c r="BF19" s="51">
        <f>Nomina!BF76+Nomina!BF124</f>
        <v>18931141.344948173</v>
      </c>
      <c r="BG19" s="51">
        <f>Nomina!BG76+Nomina!BG124</f>
        <v>22319237.643816229</v>
      </c>
      <c r="BH19" s="51">
        <f>Nomina!BH76+Nomina!BH124</f>
        <v>25720412.36461303</v>
      </c>
      <c r="BI19" s="51">
        <f>Nomina!BI76+Nomina!BI124</f>
        <v>29134665.507338576</v>
      </c>
      <c r="BJ19" s="51">
        <f>Nomina!BJ76+Nomina!BJ124</f>
        <v>16858470.525619045</v>
      </c>
      <c r="BK19" s="51"/>
      <c r="BL19" s="51"/>
    </row>
    <row r="20" spans="1:64" x14ac:dyDescent="0.25">
      <c r="A20" s="28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</row>
    <row r="21" spans="1:64" x14ac:dyDescent="0.25">
      <c r="A21" s="28" t="s">
        <v>196</v>
      </c>
      <c r="B21" s="51">
        <f>SUM(B16:B19)</f>
        <v>0</v>
      </c>
      <c r="C21" s="51">
        <f>SUM(C16:C19)</f>
        <v>2091330</v>
      </c>
      <c r="D21" s="51">
        <f t="shared" ref="D21:BI21" si="4">SUM(D16:D19)</f>
        <v>3357990</v>
      </c>
      <c r="E21" s="51">
        <f t="shared" si="4"/>
        <v>4632980</v>
      </c>
      <c r="F21" s="51">
        <f t="shared" si="4"/>
        <v>5916300</v>
      </c>
      <c r="G21" s="51">
        <f t="shared" si="4"/>
        <v>7207950</v>
      </c>
      <c r="H21" s="51">
        <f t="shared" si="4"/>
        <v>7674930</v>
      </c>
      <c r="I21" s="51">
        <f t="shared" si="4"/>
        <v>9816240</v>
      </c>
      <c r="J21" s="51">
        <f t="shared" si="4"/>
        <v>11965880</v>
      </c>
      <c r="K21" s="51">
        <f t="shared" si="4"/>
        <v>14123850</v>
      </c>
      <c r="L21" s="51">
        <f t="shared" si="4"/>
        <v>16290150</v>
      </c>
      <c r="M21" s="51">
        <f t="shared" si="4"/>
        <v>18464780</v>
      </c>
      <c r="N21" s="51">
        <f t="shared" si="4"/>
        <v>10645740</v>
      </c>
      <c r="O21" s="51">
        <f t="shared" si="4"/>
        <v>12380738.025</v>
      </c>
      <c r="P21" s="51">
        <f t="shared" si="4"/>
        <v>4678616.5749999993</v>
      </c>
      <c r="Q21" s="51">
        <f t="shared" si="4"/>
        <v>6981595.6500000004</v>
      </c>
      <c r="R21" s="51">
        <f t="shared" si="4"/>
        <v>9293675.25</v>
      </c>
      <c r="S21" s="51">
        <f t="shared" si="4"/>
        <v>11614855.375</v>
      </c>
      <c r="T21" s="51">
        <f t="shared" si="4"/>
        <v>8484821.0250000004</v>
      </c>
      <c r="U21" s="51">
        <f t="shared" si="4"/>
        <v>10824202.199999999</v>
      </c>
      <c r="V21" s="51">
        <f t="shared" si="4"/>
        <v>13172683.9</v>
      </c>
      <c r="W21" s="51">
        <f t="shared" si="4"/>
        <v>15530266.125</v>
      </c>
      <c r="X21" s="51">
        <f t="shared" si="4"/>
        <v>17896948.875</v>
      </c>
      <c r="Y21" s="51">
        <f t="shared" si="4"/>
        <v>20272732.150000002</v>
      </c>
      <c r="Z21" s="51">
        <f t="shared" ca="1" si="4"/>
        <v>11730430.949999999</v>
      </c>
      <c r="AA21" s="51">
        <f t="shared" ca="1" si="4"/>
        <v>13780879.354786873</v>
      </c>
      <c r="AB21" s="51">
        <f t="shared" ca="1" si="4"/>
        <v>5622250.1200481243</v>
      </c>
      <c r="AC21" s="51">
        <f t="shared" ca="1" si="4"/>
        <v>8395208.5957837496</v>
      </c>
      <c r="AD21" s="51">
        <f t="shared" si="4"/>
        <v>11179124.78199375</v>
      </c>
      <c r="AE21" s="51">
        <f t="shared" si="4"/>
        <v>13973998.678678123</v>
      </c>
      <c r="AF21" s="51">
        <f t="shared" si="4"/>
        <v>10205204.001211872</v>
      </c>
      <c r="AG21" s="51">
        <f t="shared" si="4"/>
        <v>13021993.318844998</v>
      </c>
      <c r="AH21" s="51">
        <f t="shared" si="4"/>
        <v>15849740.346952498</v>
      </c>
      <c r="AI21" s="51">
        <f t="shared" si="4"/>
        <v>18688445.085534371</v>
      </c>
      <c r="AJ21" s="51">
        <f t="shared" si="4"/>
        <v>21538107.534590624</v>
      </c>
      <c r="AK21" s="51">
        <f t="shared" si="4"/>
        <v>24398727.694121245</v>
      </c>
      <c r="AL21" s="51">
        <f t="shared" ca="1" si="4"/>
        <v>100952200.23221682</v>
      </c>
      <c r="AM21" s="51">
        <f t="shared" ca="1" si="4"/>
        <v>103137679.27200927</v>
      </c>
      <c r="AN21" s="51">
        <f t="shared" ca="1" si="4"/>
        <v>93018341.542250872</v>
      </c>
      <c r="AO21" s="51">
        <f t="shared" ca="1" si="4"/>
        <v>96060276.990132838</v>
      </c>
      <c r="AP21" s="51">
        <f t="shared" si="4"/>
        <v>12275193.100439642</v>
      </c>
      <c r="AQ21" s="51">
        <f t="shared" si="4"/>
        <v>15341169.765102401</v>
      </c>
      <c r="AR21" s="51">
        <f t="shared" si="4"/>
        <v>11206802.003921926</v>
      </c>
      <c r="AS21" s="51">
        <f t="shared" si="4"/>
        <v>14296819.885365464</v>
      </c>
      <c r="AT21" s="51">
        <f t="shared" si="4"/>
        <v>17398858.375199392</v>
      </c>
      <c r="AU21" s="51">
        <f t="shared" si="4"/>
        <v>20512917.473423708</v>
      </c>
      <c r="AV21" s="51">
        <f t="shared" si="4"/>
        <v>23638997.180038415</v>
      </c>
      <c r="AW21" s="51">
        <f t="shared" si="4"/>
        <v>26777097.495043509</v>
      </c>
      <c r="AX21" s="51">
        <f t="shared" si="4"/>
        <v>129439817.50071038</v>
      </c>
      <c r="AY21" s="51">
        <f t="shared" si="4"/>
        <v>131798433.74469028</v>
      </c>
      <c r="AZ21" s="51">
        <f t="shared" si="4"/>
        <v>120670251.02158989</v>
      </c>
      <c r="BA21" s="51">
        <f t="shared" si="4"/>
        <v>123979876.78888549</v>
      </c>
      <c r="BB21" s="51">
        <f t="shared" si="4"/>
        <v>13356593.526009563</v>
      </c>
      <c r="BC21" s="51">
        <f t="shared" si="4"/>
        <v>16692376.137162646</v>
      </c>
      <c r="BD21" s="51">
        <f t="shared" si="4"/>
        <v>12194184.012998288</v>
      </c>
      <c r="BE21" s="51">
        <f t="shared" si="4"/>
        <v>15556123.468008857</v>
      </c>
      <c r="BF21" s="51">
        <f t="shared" si="4"/>
        <v>18931141.344948173</v>
      </c>
      <c r="BG21" s="51">
        <f t="shared" si="4"/>
        <v>22319237.643816229</v>
      </c>
      <c r="BH21" s="51">
        <f t="shared" si="4"/>
        <v>25720412.36461303</v>
      </c>
      <c r="BI21" s="51">
        <f t="shared" si="4"/>
        <v>29134665.507338576</v>
      </c>
      <c r="BJ21" s="51">
        <f>SUM(BJ16:BJ19)</f>
        <v>184018614.16483259</v>
      </c>
      <c r="BK21" s="51"/>
      <c r="BL21" s="51"/>
    </row>
    <row r="22" spans="1:64" x14ac:dyDescent="0.25">
      <c r="A22" s="28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</row>
    <row r="23" spans="1:64" x14ac:dyDescent="0.25">
      <c r="A23" s="28" t="s">
        <v>193</v>
      </c>
      <c r="B23" s="51">
        <f>FC!B20</f>
        <v>72499385.354400009</v>
      </c>
      <c r="C23" s="51">
        <f>FC!C20</f>
        <v>71291062.265160009</v>
      </c>
      <c r="D23" s="51">
        <f>FC!D20</f>
        <v>70082739.17592001</v>
      </c>
      <c r="E23" s="51">
        <f>FC!E20</f>
        <v>68874416.08668001</v>
      </c>
      <c r="F23" s="51">
        <f>FC!F20</f>
        <v>67666092.99744001</v>
      </c>
      <c r="G23" s="51">
        <f>FC!G20</f>
        <v>66457769.908200011</v>
      </c>
      <c r="H23" s="51">
        <f>FC!H20</f>
        <v>65249446.818960011</v>
      </c>
      <c r="I23" s="51">
        <f>FC!I20</f>
        <v>64041123.729720011</v>
      </c>
      <c r="J23" s="51">
        <f>FC!J20</f>
        <v>62832800.640480012</v>
      </c>
      <c r="K23" s="51">
        <f>FC!K20</f>
        <v>61624477.551240012</v>
      </c>
      <c r="L23" s="51">
        <f>FC!L20</f>
        <v>60416154.462000012</v>
      </c>
      <c r="M23" s="51">
        <f>FC!M20</f>
        <v>59207831.372760013</v>
      </c>
      <c r="N23" s="51">
        <f>FC!N20</f>
        <v>57999508.283520013</v>
      </c>
      <c r="O23" s="51">
        <f>FC!O20</f>
        <v>56791185.194280013</v>
      </c>
      <c r="P23" s="51">
        <f>FC!P20</f>
        <v>55582862.105040014</v>
      </c>
      <c r="Q23" s="51">
        <f>FC!Q20</f>
        <v>54374539.015800014</v>
      </c>
      <c r="R23" s="51">
        <f>FC!R20</f>
        <v>53166215.926560014</v>
      </c>
      <c r="S23" s="51">
        <f>FC!S20</f>
        <v>51957892.837320015</v>
      </c>
      <c r="T23" s="51">
        <f>FC!T20</f>
        <v>50749569.748080015</v>
      </c>
      <c r="U23" s="51">
        <f>FC!U20</f>
        <v>49541246.658840016</v>
      </c>
      <c r="V23" s="51">
        <f>FC!V20</f>
        <v>48332923.569600016</v>
      </c>
      <c r="W23" s="51">
        <f>FC!W20</f>
        <v>47124600.480360016</v>
      </c>
      <c r="X23" s="51">
        <f>FC!X20</f>
        <v>45916277.391120017</v>
      </c>
      <c r="Y23" s="51">
        <f>FC!Y20</f>
        <v>44707954.301880017</v>
      </c>
      <c r="Z23" s="51">
        <f>FC!Z20</f>
        <v>43499631.212640017</v>
      </c>
      <c r="AA23" s="51">
        <f>FC!AA20</f>
        <v>42291308.123400018</v>
      </c>
      <c r="AB23" s="51">
        <f>FC!AB20</f>
        <v>41082985.034160018</v>
      </c>
      <c r="AC23" s="51">
        <f>FC!AC20</f>
        <v>39874661.944920018</v>
      </c>
      <c r="AD23" s="51">
        <f>FC!AD20</f>
        <v>38666338.855680019</v>
      </c>
      <c r="AE23" s="51">
        <f>FC!AE20</f>
        <v>37458015.766440019</v>
      </c>
      <c r="AF23" s="51">
        <f>FC!AF20</f>
        <v>36249692.677200019</v>
      </c>
      <c r="AG23" s="51">
        <f>FC!AG20</f>
        <v>35041369.58796002</v>
      </c>
      <c r="AH23" s="51">
        <f>FC!AH20</f>
        <v>33833046.49872002</v>
      </c>
      <c r="AI23" s="51">
        <f>FC!AI20</f>
        <v>32624723.40948002</v>
      </c>
      <c r="AJ23" s="51">
        <f>FC!AJ20</f>
        <v>31416400.320240021</v>
      </c>
      <c r="AK23" s="51">
        <f>FC!AK20</f>
        <v>30208077.231000021</v>
      </c>
      <c r="AL23" s="51">
        <f>FC!AL20</f>
        <v>28999754.141760021</v>
      </c>
      <c r="AM23" s="51">
        <f>FC!AM20</f>
        <v>27791431.052520022</v>
      </c>
      <c r="AN23" s="51">
        <f>FC!AN20</f>
        <v>26583107.963280022</v>
      </c>
      <c r="AO23" s="51">
        <f>FC!AO20</f>
        <v>25374784.874040022</v>
      </c>
      <c r="AP23" s="51">
        <f>FC!AP20</f>
        <v>24166461.784800023</v>
      </c>
      <c r="AQ23" s="51">
        <f>FC!AQ20</f>
        <v>22958138.695560023</v>
      </c>
      <c r="AR23" s="51">
        <f>FC!AR20</f>
        <v>21749815.606320024</v>
      </c>
      <c r="AS23" s="51">
        <f>FC!AS20</f>
        <v>20541492.517080024</v>
      </c>
      <c r="AT23" s="51">
        <f>FC!AT20</f>
        <v>19333169.427840024</v>
      </c>
      <c r="AU23" s="51">
        <f>FC!AU20</f>
        <v>18124846.338600025</v>
      </c>
      <c r="AV23" s="51">
        <f>FC!AV20</f>
        <v>16916523.249360025</v>
      </c>
      <c r="AW23" s="51">
        <f>FC!AW20</f>
        <v>15708200.160120025</v>
      </c>
      <c r="AX23" s="51">
        <f>FC!AX20</f>
        <v>14499877.070880026</v>
      </c>
      <c r="AY23" s="51">
        <f>FC!AY20</f>
        <v>13291553.981640026</v>
      </c>
      <c r="AZ23" s="51">
        <f>FC!AZ20</f>
        <v>12083230.892400026</v>
      </c>
      <c r="BA23" s="51">
        <f>FC!BA20</f>
        <v>10874907.803160027</v>
      </c>
      <c r="BB23" s="51">
        <f>FC!BB20</f>
        <v>9666584.713920027</v>
      </c>
      <c r="BC23" s="51">
        <f>FC!BC20</f>
        <v>8458261.6246800274</v>
      </c>
      <c r="BD23" s="51">
        <f>FC!BD20</f>
        <v>7249938.5354400277</v>
      </c>
      <c r="BE23" s="51">
        <f>FC!BE20</f>
        <v>6041615.4462000281</v>
      </c>
      <c r="BF23" s="51">
        <f>FC!BF20</f>
        <v>4833292.3569600284</v>
      </c>
      <c r="BG23" s="51">
        <f>FC!BG20</f>
        <v>3624969.2677200283</v>
      </c>
      <c r="BH23" s="51">
        <f>FC!BH20</f>
        <v>2416646.1784800282</v>
      </c>
      <c r="BI23" s="51">
        <f>FC!BI20</f>
        <v>1208323.0892400281</v>
      </c>
      <c r="BJ23" s="51">
        <f>FC!BJ20</f>
        <v>2.7939677238464355E-8</v>
      </c>
      <c r="BK23" s="51"/>
      <c r="BL23" s="51"/>
    </row>
    <row r="24" spans="1:64" x14ac:dyDescent="0.25">
      <c r="A24" s="28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</row>
    <row r="25" spans="1:64" x14ac:dyDescent="0.25">
      <c r="A25" s="28" t="s">
        <v>197</v>
      </c>
      <c r="B25" s="51">
        <f>B23</f>
        <v>72499385.354400009</v>
      </c>
      <c r="C25" s="51">
        <f t="shared" ref="C25:BJ25" si="5">C23</f>
        <v>71291062.265160009</v>
      </c>
      <c r="D25" s="51">
        <f t="shared" si="5"/>
        <v>70082739.17592001</v>
      </c>
      <c r="E25" s="51">
        <f t="shared" si="5"/>
        <v>68874416.08668001</v>
      </c>
      <c r="F25" s="51">
        <f t="shared" si="5"/>
        <v>67666092.99744001</v>
      </c>
      <c r="G25" s="51">
        <f t="shared" si="5"/>
        <v>66457769.908200011</v>
      </c>
      <c r="H25" s="51">
        <f t="shared" si="5"/>
        <v>65249446.818960011</v>
      </c>
      <c r="I25" s="51">
        <f t="shared" si="5"/>
        <v>64041123.729720011</v>
      </c>
      <c r="J25" s="51">
        <f t="shared" si="5"/>
        <v>62832800.640480012</v>
      </c>
      <c r="K25" s="51">
        <f t="shared" si="5"/>
        <v>61624477.551240012</v>
      </c>
      <c r="L25" s="51">
        <f t="shared" si="5"/>
        <v>60416154.462000012</v>
      </c>
      <c r="M25" s="51">
        <f t="shared" si="5"/>
        <v>59207831.372760013</v>
      </c>
      <c r="N25" s="51">
        <f t="shared" si="5"/>
        <v>57999508.283520013</v>
      </c>
      <c r="O25" s="51">
        <f t="shared" si="5"/>
        <v>56791185.194280013</v>
      </c>
      <c r="P25" s="51">
        <f t="shared" si="5"/>
        <v>55582862.105040014</v>
      </c>
      <c r="Q25" s="51">
        <f t="shared" si="5"/>
        <v>54374539.015800014</v>
      </c>
      <c r="R25" s="51">
        <f t="shared" si="5"/>
        <v>53166215.926560014</v>
      </c>
      <c r="S25" s="51">
        <f t="shared" si="5"/>
        <v>51957892.837320015</v>
      </c>
      <c r="T25" s="51">
        <f t="shared" si="5"/>
        <v>50749569.748080015</v>
      </c>
      <c r="U25" s="51">
        <f t="shared" si="5"/>
        <v>49541246.658840016</v>
      </c>
      <c r="V25" s="51">
        <f t="shared" si="5"/>
        <v>48332923.569600016</v>
      </c>
      <c r="W25" s="51">
        <f t="shared" si="5"/>
        <v>47124600.480360016</v>
      </c>
      <c r="X25" s="51">
        <f t="shared" si="5"/>
        <v>45916277.391120017</v>
      </c>
      <c r="Y25" s="51">
        <f t="shared" si="5"/>
        <v>44707954.301880017</v>
      </c>
      <c r="Z25" s="51">
        <f t="shared" si="5"/>
        <v>43499631.212640017</v>
      </c>
      <c r="AA25" s="51">
        <f t="shared" si="5"/>
        <v>42291308.123400018</v>
      </c>
      <c r="AB25" s="51">
        <f t="shared" si="5"/>
        <v>41082985.034160018</v>
      </c>
      <c r="AC25" s="51">
        <f t="shared" si="5"/>
        <v>39874661.944920018</v>
      </c>
      <c r="AD25" s="51">
        <f t="shared" si="5"/>
        <v>38666338.855680019</v>
      </c>
      <c r="AE25" s="51">
        <f t="shared" si="5"/>
        <v>37458015.766440019</v>
      </c>
      <c r="AF25" s="51">
        <f t="shared" si="5"/>
        <v>36249692.677200019</v>
      </c>
      <c r="AG25" s="51">
        <f t="shared" si="5"/>
        <v>35041369.58796002</v>
      </c>
      <c r="AH25" s="51">
        <f t="shared" si="5"/>
        <v>33833046.49872002</v>
      </c>
      <c r="AI25" s="51">
        <f t="shared" si="5"/>
        <v>32624723.40948002</v>
      </c>
      <c r="AJ25" s="51">
        <f t="shared" si="5"/>
        <v>31416400.320240021</v>
      </c>
      <c r="AK25" s="51">
        <f t="shared" si="5"/>
        <v>30208077.231000021</v>
      </c>
      <c r="AL25" s="51">
        <f t="shared" si="5"/>
        <v>28999754.141760021</v>
      </c>
      <c r="AM25" s="51">
        <f t="shared" si="5"/>
        <v>27791431.052520022</v>
      </c>
      <c r="AN25" s="51">
        <f t="shared" si="5"/>
        <v>26583107.963280022</v>
      </c>
      <c r="AO25" s="51">
        <f t="shared" si="5"/>
        <v>25374784.874040022</v>
      </c>
      <c r="AP25" s="51">
        <f t="shared" si="5"/>
        <v>24166461.784800023</v>
      </c>
      <c r="AQ25" s="51">
        <f t="shared" si="5"/>
        <v>22958138.695560023</v>
      </c>
      <c r="AR25" s="51">
        <f t="shared" si="5"/>
        <v>21749815.606320024</v>
      </c>
      <c r="AS25" s="51">
        <f t="shared" si="5"/>
        <v>20541492.517080024</v>
      </c>
      <c r="AT25" s="51">
        <f t="shared" si="5"/>
        <v>19333169.427840024</v>
      </c>
      <c r="AU25" s="51">
        <f t="shared" si="5"/>
        <v>18124846.338600025</v>
      </c>
      <c r="AV25" s="51">
        <f t="shared" si="5"/>
        <v>16916523.249360025</v>
      </c>
      <c r="AW25" s="51">
        <f t="shared" si="5"/>
        <v>15708200.160120025</v>
      </c>
      <c r="AX25" s="51">
        <f t="shared" si="5"/>
        <v>14499877.070880026</v>
      </c>
      <c r="AY25" s="51">
        <f t="shared" si="5"/>
        <v>13291553.981640026</v>
      </c>
      <c r="AZ25" s="51">
        <f t="shared" si="5"/>
        <v>12083230.892400026</v>
      </c>
      <c r="BA25" s="51">
        <f t="shared" si="5"/>
        <v>10874907.803160027</v>
      </c>
      <c r="BB25" s="51">
        <f t="shared" si="5"/>
        <v>9666584.713920027</v>
      </c>
      <c r="BC25" s="51">
        <f t="shared" si="5"/>
        <v>8458261.6246800274</v>
      </c>
      <c r="BD25" s="51">
        <f t="shared" si="5"/>
        <v>7249938.5354400277</v>
      </c>
      <c r="BE25" s="51">
        <f t="shared" si="5"/>
        <v>6041615.4462000281</v>
      </c>
      <c r="BF25" s="51">
        <f t="shared" si="5"/>
        <v>4833292.3569600284</v>
      </c>
      <c r="BG25" s="51">
        <f t="shared" si="5"/>
        <v>3624969.2677200283</v>
      </c>
      <c r="BH25" s="51">
        <f t="shared" si="5"/>
        <v>2416646.1784800282</v>
      </c>
      <c r="BI25" s="51">
        <f t="shared" si="5"/>
        <v>1208323.0892400281</v>
      </c>
      <c r="BJ25" s="51">
        <f t="shared" si="5"/>
        <v>2.7939677238464355E-8</v>
      </c>
      <c r="BK25" s="51"/>
      <c r="BL25" s="51"/>
    </row>
    <row r="26" spans="1:64" x14ac:dyDescent="0.25">
      <c r="A26" s="28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7" spans="1:64" x14ac:dyDescent="0.25">
      <c r="A27" s="28" t="s">
        <v>198</v>
      </c>
      <c r="B27" s="51">
        <f>+B25+B21</f>
        <v>72499385.354400009</v>
      </c>
      <c r="C27" s="51">
        <f t="shared" ref="C27:BI27" si="6">+C25+C21</f>
        <v>73382392.265160009</v>
      </c>
      <c r="D27" s="51">
        <f t="shared" si="6"/>
        <v>73440729.17592001</v>
      </c>
      <c r="E27" s="51">
        <f t="shared" si="6"/>
        <v>73507396.08668001</v>
      </c>
      <c r="F27" s="51">
        <f t="shared" si="6"/>
        <v>73582392.99744001</v>
      </c>
      <c r="G27" s="51">
        <f t="shared" si="6"/>
        <v>73665719.908200011</v>
      </c>
      <c r="H27" s="51">
        <f t="shared" si="6"/>
        <v>72924376.818960011</v>
      </c>
      <c r="I27" s="51">
        <f t="shared" si="6"/>
        <v>73857363.729720011</v>
      </c>
      <c r="J27" s="51">
        <f t="shared" si="6"/>
        <v>74798680.640480012</v>
      </c>
      <c r="K27" s="51">
        <f t="shared" si="6"/>
        <v>75748327.551240012</v>
      </c>
      <c r="L27" s="51">
        <f t="shared" si="6"/>
        <v>76706304.462000012</v>
      </c>
      <c r="M27" s="51">
        <f t="shared" si="6"/>
        <v>77672611.372760013</v>
      </c>
      <c r="N27" s="51">
        <f t="shared" si="6"/>
        <v>68645248.283520013</v>
      </c>
      <c r="O27" s="51">
        <f t="shared" si="6"/>
        <v>69171923.219280019</v>
      </c>
      <c r="P27" s="51">
        <f t="shared" si="6"/>
        <v>60261478.680040017</v>
      </c>
      <c r="Q27" s="51">
        <f t="shared" si="6"/>
        <v>61356134.665800013</v>
      </c>
      <c r="R27" s="51">
        <f t="shared" si="6"/>
        <v>62459891.176560014</v>
      </c>
      <c r="S27" s="51">
        <f t="shared" si="6"/>
        <v>63572748.212320015</v>
      </c>
      <c r="T27" s="51">
        <f t="shared" si="6"/>
        <v>59234390.773080014</v>
      </c>
      <c r="U27" s="51">
        <f t="shared" si="6"/>
        <v>60365448.858840019</v>
      </c>
      <c r="V27" s="51">
        <f t="shared" si="6"/>
        <v>61505607.469600014</v>
      </c>
      <c r="W27" s="51">
        <f t="shared" si="6"/>
        <v>62654866.605360016</v>
      </c>
      <c r="X27" s="51">
        <f t="shared" si="6"/>
        <v>63813226.266120017</v>
      </c>
      <c r="Y27" s="51">
        <f t="shared" si="6"/>
        <v>64980686.451880023</v>
      </c>
      <c r="Z27" s="51">
        <f t="shared" ca="1" si="6"/>
        <v>55230062.16264002</v>
      </c>
      <c r="AA27" s="51">
        <f t="shared" ca="1" si="6"/>
        <v>56072187.47818689</v>
      </c>
      <c r="AB27" s="51">
        <f t="shared" ca="1" si="6"/>
        <v>46705235.154208139</v>
      </c>
      <c r="AC27" s="51">
        <f t="shared" ca="1" si="6"/>
        <v>48269870.540703766</v>
      </c>
      <c r="AD27" s="51">
        <f t="shared" si="6"/>
        <v>49845463.637673765</v>
      </c>
      <c r="AE27" s="51">
        <f t="shared" si="6"/>
        <v>51432014.445118144</v>
      </c>
      <c r="AF27" s="51">
        <f t="shared" si="6"/>
        <v>46454896.678411894</v>
      </c>
      <c r="AG27" s="51">
        <f t="shared" si="6"/>
        <v>48063362.906805016</v>
      </c>
      <c r="AH27" s="51">
        <f t="shared" si="6"/>
        <v>49682786.845672518</v>
      </c>
      <c r="AI27" s="51">
        <f t="shared" si="6"/>
        <v>51313168.495014392</v>
      </c>
      <c r="AJ27" s="51">
        <f t="shared" si="6"/>
        <v>52954507.854830645</v>
      </c>
      <c r="AK27" s="51">
        <f t="shared" si="6"/>
        <v>54606804.925121263</v>
      </c>
      <c r="AL27" s="51">
        <f t="shared" ca="1" si="6"/>
        <v>129951954.37397684</v>
      </c>
      <c r="AM27" s="51">
        <f t="shared" ca="1" si="6"/>
        <v>130929110.32452929</v>
      </c>
      <c r="AN27" s="51">
        <f t="shared" ca="1" si="6"/>
        <v>119601449.50553089</v>
      </c>
      <c r="AO27" s="51">
        <f t="shared" ca="1" si="6"/>
        <v>121435061.86417286</v>
      </c>
      <c r="AP27" s="51">
        <f t="shared" si="6"/>
        <v>36441654.885239661</v>
      </c>
      <c r="AQ27" s="51">
        <f t="shared" si="6"/>
        <v>38299308.460662425</v>
      </c>
      <c r="AR27" s="51">
        <f t="shared" si="6"/>
        <v>32956617.61024195</v>
      </c>
      <c r="AS27" s="51">
        <f t="shared" si="6"/>
        <v>34838312.402445488</v>
      </c>
      <c r="AT27" s="51">
        <f t="shared" si="6"/>
        <v>36732027.803039417</v>
      </c>
      <c r="AU27" s="51">
        <f t="shared" si="6"/>
        <v>38637763.812023729</v>
      </c>
      <c r="AV27" s="51">
        <f t="shared" si="6"/>
        <v>40555520.42939844</v>
      </c>
      <c r="AW27" s="51">
        <f t="shared" si="6"/>
        <v>42485297.655163534</v>
      </c>
      <c r="AX27" s="51">
        <f t="shared" si="6"/>
        <v>143939694.57159042</v>
      </c>
      <c r="AY27" s="51">
        <f t="shared" si="6"/>
        <v>145089987.72633031</v>
      </c>
      <c r="AZ27" s="51">
        <f t="shared" si="6"/>
        <v>132753481.91398992</v>
      </c>
      <c r="BA27" s="51">
        <f t="shared" si="6"/>
        <v>134854784.59204552</v>
      </c>
      <c r="BB27" s="51">
        <f t="shared" si="6"/>
        <v>23023178.23992959</v>
      </c>
      <c r="BC27" s="51">
        <f t="shared" si="6"/>
        <v>25150637.761842676</v>
      </c>
      <c r="BD27" s="51">
        <f t="shared" si="6"/>
        <v>19444122.548438318</v>
      </c>
      <c r="BE27" s="51">
        <f t="shared" si="6"/>
        <v>21597738.914208885</v>
      </c>
      <c r="BF27" s="51">
        <f t="shared" si="6"/>
        <v>23764433.701908201</v>
      </c>
      <c r="BG27" s="51">
        <f t="shared" si="6"/>
        <v>25944206.911536258</v>
      </c>
      <c r="BH27" s="51">
        <f t="shared" si="6"/>
        <v>28137058.543093059</v>
      </c>
      <c r="BI27" s="51">
        <f t="shared" si="6"/>
        <v>30342988.596578605</v>
      </c>
      <c r="BJ27" s="51">
        <f>+BJ25+BJ21</f>
        <v>184018614.16483262</v>
      </c>
      <c r="BK27" s="51"/>
      <c r="BL27" s="51"/>
    </row>
    <row r="28" spans="1:64" x14ac:dyDescent="0.25">
      <c r="A28" s="28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</row>
    <row r="29" spans="1:64" x14ac:dyDescent="0.25">
      <c r="A29" s="64" t="s">
        <v>199</v>
      </c>
      <c r="B29" s="51">
        <f>FC!B26</f>
        <v>4521102.6455999911</v>
      </c>
      <c r="C29" s="51">
        <f>B29</f>
        <v>4521102.6455999911</v>
      </c>
      <c r="D29" s="51">
        <f t="shared" ref="D29:BJ29" si="7">C29</f>
        <v>4521102.6455999911</v>
      </c>
      <c r="E29" s="51">
        <f t="shared" si="7"/>
        <v>4521102.6455999911</v>
      </c>
      <c r="F29" s="51">
        <f t="shared" si="7"/>
        <v>4521102.6455999911</v>
      </c>
      <c r="G29" s="51">
        <f t="shared" si="7"/>
        <v>4521102.6455999911</v>
      </c>
      <c r="H29" s="51">
        <f t="shared" si="7"/>
        <v>4521102.6455999911</v>
      </c>
      <c r="I29" s="51">
        <f t="shared" si="7"/>
        <v>4521102.6455999911</v>
      </c>
      <c r="J29" s="51">
        <f t="shared" si="7"/>
        <v>4521102.6455999911</v>
      </c>
      <c r="K29" s="51">
        <f t="shared" si="7"/>
        <v>4521102.6455999911</v>
      </c>
      <c r="L29" s="51">
        <f t="shared" si="7"/>
        <v>4521102.6455999911</v>
      </c>
      <c r="M29" s="51">
        <f t="shared" si="7"/>
        <v>4521102.6455999911</v>
      </c>
      <c r="N29" s="51">
        <f t="shared" si="7"/>
        <v>4521102.6455999911</v>
      </c>
      <c r="O29" s="51">
        <f t="shared" si="7"/>
        <v>4521102.6455999911</v>
      </c>
      <c r="P29" s="51">
        <f t="shared" si="7"/>
        <v>4521102.6455999911</v>
      </c>
      <c r="Q29" s="51">
        <f t="shared" si="7"/>
        <v>4521102.6455999911</v>
      </c>
      <c r="R29" s="51">
        <f t="shared" si="7"/>
        <v>4521102.6455999911</v>
      </c>
      <c r="S29" s="51">
        <f t="shared" si="7"/>
        <v>4521102.6455999911</v>
      </c>
      <c r="T29" s="51">
        <f t="shared" si="7"/>
        <v>4521102.6455999911</v>
      </c>
      <c r="U29" s="51">
        <f t="shared" si="7"/>
        <v>4521102.6455999911</v>
      </c>
      <c r="V29" s="51">
        <f t="shared" si="7"/>
        <v>4521102.6455999911</v>
      </c>
      <c r="W29" s="51">
        <f t="shared" si="7"/>
        <v>4521102.6455999911</v>
      </c>
      <c r="X29" s="51">
        <f t="shared" si="7"/>
        <v>4521102.6455999911</v>
      </c>
      <c r="Y29" s="51">
        <f t="shared" si="7"/>
        <v>4521102.6455999911</v>
      </c>
      <c r="Z29" s="51">
        <f t="shared" si="7"/>
        <v>4521102.6455999911</v>
      </c>
      <c r="AA29" s="51">
        <f t="shared" si="7"/>
        <v>4521102.6455999911</v>
      </c>
      <c r="AB29" s="51">
        <f t="shared" si="7"/>
        <v>4521102.6455999911</v>
      </c>
      <c r="AC29" s="51">
        <f t="shared" si="7"/>
        <v>4521102.6455999911</v>
      </c>
      <c r="AD29" s="51">
        <f t="shared" si="7"/>
        <v>4521102.6455999911</v>
      </c>
      <c r="AE29" s="51">
        <f t="shared" si="7"/>
        <v>4521102.6455999911</v>
      </c>
      <c r="AF29" s="51">
        <f t="shared" si="7"/>
        <v>4521102.6455999911</v>
      </c>
      <c r="AG29" s="51">
        <f t="shared" si="7"/>
        <v>4521102.6455999911</v>
      </c>
      <c r="AH29" s="51">
        <f t="shared" si="7"/>
        <v>4521102.6455999911</v>
      </c>
      <c r="AI29" s="51">
        <f t="shared" si="7"/>
        <v>4521102.6455999911</v>
      </c>
      <c r="AJ29" s="51">
        <f t="shared" si="7"/>
        <v>4521102.6455999911</v>
      </c>
      <c r="AK29" s="51">
        <f t="shared" si="7"/>
        <v>4521102.6455999911</v>
      </c>
      <c r="AL29" s="51">
        <f t="shared" si="7"/>
        <v>4521102.6455999911</v>
      </c>
      <c r="AM29" s="51">
        <f t="shared" si="7"/>
        <v>4521102.6455999911</v>
      </c>
      <c r="AN29" s="51">
        <f t="shared" si="7"/>
        <v>4521102.6455999911</v>
      </c>
      <c r="AO29" s="51">
        <f t="shared" si="7"/>
        <v>4521102.6455999911</v>
      </c>
      <c r="AP29" s="51">
        <f t="shared" si="7"/>
        <v>4521102.6455999911</v>
      </c>
      <c r="AQ29" s="51">
        <f t="shared" si="7"/>
        <v>4521102.6455999911</v>
      </c>
      <c r="AR29" s="51">
        <f t="shared" si="7"/>
        <v>4521102.6455999911</v>
      </c>
      <c r="AS29" s="51">
        <f t="shared" si="7"/>
        <v>4521102.6455999911</v>
      </c>
      <c r="AT29" s="51">
        <f t="shared" si="7"/>
        <v>4521102.6455999911</v>
      </c>
      <c r="AU29" s="51">
        <f t="shared" si="7"/>
        <v>4521102.6455999911</v>
      </c>
      <c r="AV29" s="51">
        <f t="shared" si="7"/>
        <v>4521102.6455999911</v>
      </c>
      <c r="AW29" s="51">
        <f t="shared" si="7"/>
        <v>4521102.6455999911</v>
      </c>
      <c r="AX29" s="51">
        <f t="shared" si="7"/>
        <v>4521102.6455999911</v>
      </c>
      <c r="AY29" s="51">
        <f t="shared" si="7"/>
        <v>4521102.6455999911</v>
      </c>
      <c r="AZ29" s="51">
        <f t="shared" si="7"/>
        <v>4521102.6455999911</v>
      </c>
      <c r="BA29" s="51">
        <f t="shared" si="7"/>
        <v>4521102.6455999911</v>
      </c>
      <c r="BB29" s="51">
        <f t="shared" si="7"/>
        <v>4521102.6455999911</v>
      </c>
      <c r="BC29" s="51">
        <f t="shared" si="7"/>
        <v>4521102.6455999911</v>
      </c>
      <c r="BD29" s="51">
        <f t="shared" si="7"/>
        <v>4521102.6455999911</v>
      </c>
      <c r="BE29" s="51">
        <f t="shared" si="7"/>
        <v>4521102.6455999911</v>
      </c>
      <c r="BF29" s="51">
        <f t="shared" si="7"/>
        <v>4521102.6455999911</v>
      </c>
      <c r="BG29" s="51">
        <f t="shared" si="7"/>
        <v>4521102.6455999911</v>
      </c>
      <c r="BH29" s="51">
        <f t="shared" si="7"/>
        <v>4521102.6455999911</v>
      </c>
      <c r="BI29" s="51">
        <f t="shared" si="7"/>
        <v>4521102.6455999911</v>
      </c>
      <c r="BJ29" s="51">
        <f t="shared" si="7"/>
        <v>4521102.6455999911</v>
      </c>
      <c r="BK29" s="51"/>
      <c r="BL29" s="51"/>
    </row>
    <row r="30" spans="1:64" x14ac:dyDescent="0.25">
      <c r="A30" s="64" t="s">
        <v>200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>
        <f>ER!$C$17</f>
        <v>0</v>
      </c>
      <c r="S30" s="51">
        <f>ER!$C$17</f>
        <v>0</v>
      </c>
      <c r="T30" s="51">
        <f>ER!$C$17</f>
        <v>0</v>
      </c>
      <c r="U30" s="51">
        <f>ER!$C$17</f>
        <v>0</v>
      </c>
      <c r="V30" s="51">
        <f>ER!$C$17</f>
        <v>0</v>
      </c>
      <c r="W30" s="51">
        <f>ER!$C$17</f>
        <v>0</v>
      </c>
      <c r="X30" s="51">
        <f>ER!$C$17</f>
        <v>0</v>
      </c>
      <c r="Y30" s="51">
        <f>ER!$C$17</f>
        <v>0</v>
      </c>
      <c r="Z30" s="51">
        <f>ER!$C$17</f>
        <v>0</v>
      </c>
      <c r="AA30" s="51">
        <f>ER!$C$17</f>
        <v>0</v>
      </c>
      <c r="AB30" s="51">
        <f>ER!$C$17</f>
        <v>0</v>
      </c>
      <c r="AC30" s="51">
        <f>ER!$C$17</f>
        <v>0</v>
      </c>
      <c r="AD30" s="51">
        <f ca="1">ER!$D$17</f>
        <v>0</v>
      </c>
      <c r="AE30" s="51">
        <f ca="1">ER!$D$17</f>
        <v>0</v>
      </c>
      <c r="AF30" s="51">
        <f ca="1">ER!$D$17</f>
        <v>0</v>
      </c>
      <c r="AG30" s="51">
        <f ca="1">ER!$D$17</f>
        <v>0</v>
      </c>
      <c r="AH30" s="51">
        <f ca="1">ER!$D$17</f>
        <v>0</v>
      </c>
      <c r="AI30" s="51">
        <f ca="1">ER!$D$17</f>
        <v>0</v>
      </c>
      <c r="AJ30" s="51">
        <f ca="1">ER!$D$17</f>
        <v>0</v>
      </c>
      <c r="AK30" s="51">
        <f ca="1">ER!$D$17</f>
        <v>0</v>
      </c>
      <c r="AL30" s="51">
        <f ca="1">ER!$D$17</f>
        <v>0</v>
      </c>
      <c r="AM30" s="51">
        <f ca="1">ER!$D$17</f>
        <v>0</v>
      </c>
      <c r="AN30" s="51">
        <f ca="1">ER!$D$17</f>
        <v>0</v>
      </c>
      <c r="AO30" s="51">
        <f ca="1">ER!$D$17</f>
        <v>0</v>
      </c>
      <c r="AP30" s="51">
        <f ca="1">ER!$E$17</f>
        <v>19328689.536360081</v>
      </c>
      <c r="AQ30" s="51">
        <f ca="1">ER!$E$17</f>
        <v>19328689.536360081</v>
      </c>
      <c r="AR30" s="51">
        <f ca="1">ER!$E$17</f>
        <v>19328689.536360081</v>
      </c>
      <c r="AS30" s="51">
        <f ca="1">ER!$E$17</f>
        <v>19328689.536360081</v>
      </c>
      <c r="AT30" s="51">
        <f ca="1">ER!$E$17</f>
        <v>19328689.536360081</v>
      </c>
      <c r="AU30" s="51">
        <f ca="1">ER!$E$17</f>
        <v>19328689.536360081</v>
      </c>
      <c r="AV30" s="51">
        <f ca="1">ER!$E$17</f>
        <v>19328689.536360081</v>
      </c>
      <c r="AW30" s="51">
        <f ca="1">ER!$E$17</f>
        <v>19328689.536360081</v>
      </c>
      <c r="AX30" s="51">
        <f ca="1">ER!$E$17</f>
        <v>19328689.536360081</v>
      </c>
      <c r="AY30" s="51">
        <f ca="1">ER!$E$17</f>
        <v>19328689.536360081</v>
      </c>
      <c r="AZ30" s="51">
        <f ca="1">ER!$E$17</f>
        <v>19328689.536360081</v>
      </c>
      <c r="BA30" s="51">
        <f ca="1">ER!$E$17</f>
        <v>19328689.536360081</v>
      </c>
      <c r="BB30" s="51">
        <f ca="1">ER!$F$17</f>
        <v>19328689.536360081</v>
      </c>
      <c r="BC30" s="51">
        <f ca="1">ER!$F$17</f>
        <v>19328689.536360081</v>
      </c>
      <c r="BD30" s="51">
        <f ca="1">ER!$F$17</f>
        <v>19328689.536360081</v>
      </c>
      <c r="BE30" s="51">
        <f ca="1">ER!$F$17</f>
        <v>19328689.536360081</v>
      </c>
      <c r="BF30" s="51">
        <f ca="1">ER!$F$17</f>
        <v>19328689.536360081</v>
      </c>
      <c r="BG30" s="51">
        <f ca="1">ER!$F$17</f>
        <v>19328689.536360081</v>
      </c>
      <c r="BH30" s="51">
        <f ca="1">ER!$F$17</f>
        <v>19328689.536360081</v>
      </c>
      <c r="BI30" s="51">
        <f ca="1">ER!$F$17</f>
        <v>19328689.536360081</v>
      </c>
      <c r="BJ30" s="51">
        <f ca="1">ER!$F$17</f>
        <v>19328689.536360081</v>
      </c>
      <c r="BK30" s="51"/>
      <c r="BL30" s="51"/>
    </row>
    <row r="31" spans="1:64" x14ac:dyDescent="0.25">
      <c r="A31" s="64" t="s">
        <v>201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>
        <f>N32</f>
        <v>-173021319.98980901</v>
      </c>
      <c r="P31" s="51">
        <f>O31</f>
        <v>-173021319.98980901</v>
      </c>
      <c r="Q31" s="51">
        <f>P31</f>
        <v>-173021319.98980901</v>
      </c>
      <c r="R31" s="51">
        <f>ER!$C$22</f>
        <v>-173021319.98980901</v>
      </c>
      <c r="S31" s="51">
        <f>ER!$C$22</f>
        <v>-173021319.98980901</v>
      </c>
      <c r="T31" s="51">
        <f>ER!$C$22</f>
        <v>-173021319.98980901</v>
      </c>
      <c r="U31" s="51">
        <f>ER!$C$22</f>
        <v>-173021319.98980901</v>
      </c>
      <c r="V31" s="51">
        <f>ER!$C$22</f>
        <v>-173021319.98980901</v>
      </c>
      <c r="W31" s="51">
        <f>ER!$C$22</f>
        <v>-173021319.98980901</v>
      </c>
      <c r="X31" s="51">
        <f>ER!$C$22</f>
        <v>-173021319.98980901</v>
      </c>
      <c r="Y31" s="51">
        <f>ER!$C$22</f>
        <v>-173021319.98980901</v>
      </c>
      <c r="Z31" s="51">
        <f>ER!$C$22</f>
        <v>-173021319.98980901</v>
      </c>
      <c r="AA31" s="51">
        <f ca="1">Z31+Z32</f>
        <v>-199366019.51369676</v>
      </c>
      <c r="AB31" s="51">
        <f ca="1">AA31</f>
        <v>-199366019.51369676</v>
      </c>
      <c r="AC31" s="51">
        <f ca="1">AB31</f>
        <v>-199366019.51369676</v>
      </c>
      <c r="AD31" s="51">
        <f ca="1">ER!$D$22</f>
        <v>-199366019.51369676</v>
      </c>
      <c r="AE31" s="51">
        <f ca="1">ER!$D$22</f>
        <v>-199366019.51369676</v>
      </c>
      <c r="AF31" s="51">
        <f ca="1">ER!$D$22</f>
        <v>-199366019.51369676</v>
      </c>
      <c r="AG31" s="51">
        <f ca="1">ER!$D$22</f>
        <v>-199366019.51369676</v>
      </c>
      <c r="AH31" s="51">
        <f ca="1">ER!$D$22</f>
        <v>-199366019.51369676</v>
      </c>
      <c r="AI31" s="51">
        <f ca="1">ER!$D$22</f>
        <v>-199366019.51369676</v>
      </c>
      <c r="AJ31" s="51">
        <f ca="1">ER!$D$22</f>
        <v>-199366019.51369676</v>
      </c>
      <c r="AK31" s="51">
        <f ca="1">ER!$D$22</f>
        <v>-199366019.51369676</v>
      </c>
      <c r="AL31" s="51">
        <f ca="1">ER!$D$22</f>
        <v>-199366019.51369676</v>
      </c>
      <c r="AM31" s="51">
        <f ca="1">+AL31+AL32</f>
        <v>-6079124.1500959694</v>
      </c>
      <c r="AN31" s="51">
        <f ca="1">+AM31</f>
        <v>-6079124.1500959694</v>
      </c>
      <c r="AO31" s="51">
        <f ca="1">+AN31</f>
        <v>-6079124.1500959694</v>
      </c>
      <c r="AP31" s="51">
        <f ca="1">ER!$E$22</f>
        <v>-64065192.759176224</v>
      </c>
      <c r="AQ31" s="51">
        <f ca="1">ER!$E$22</f>
        <v>-64065192.759176224</v>
      </c>
      <c r="AR31" s="51">
        <f ca="1">ER!$E$22</f>
        <v>-64065192.759176224</v>
      </c>
      <c r="AS31" s="51">
        <f ca="1">ER!$E$22</f>
        <v>-64065192.759176224</v>
      </c>
      <c r="AT31" s="51">
        <f ca="1">ER!$E$22</f>
        <v>-64065192.759176224</v>
      </c>
      <c r="AU31" s="51">
        <f ca="1">ER!$E$22</f>
        <v>-64065192.759176224</v>
      </c>
      <c r="AV31" s="51">
        <f ca="1">ER!$E$22</f>
        <v>-64065192.759176224</v>
      </c>
      <c r="AW31" s="51">
        <f ca="1">ER!$E$22</f>
        <v>-64065192.759176224</v>
      </c>
      <c r="AX31" s="51">
        <f ca="1">ER!$E$22</f>
        <v>-64065192.759176224</v>
      </c>
      <c r="AY31" s="51">
        <f ca="1">+AX31+AX32</f>
        <v>201808777.96239105</v>
      </c>
      <c r="AZ31" s="51">
        <f ca="1">+AY31</f>
        <v>201808777.96239105</v>
      </c>
      <c r="BA31" s="51">
        <f ca="1">+AZ31</f>
        <v>201808777.96239105</v>
      </c>
      <c r="BB31" s="51">
        <f ca="1">ER!$F$22</f>
        <v>148633983.81807759</v>
      </c>
      <c r="BC31" s="51">
        <f ca="1">ER!$F$22</f>
        <v>148633983.81807759</v>
      </c>
      <c r="BD31" s="51">
        <f ca="1">ER!$F$22</f>
        <v>148633983.81807759</v>
      </c>
      <c r="BE31" s="51">
        <f ca="1">ER!$F$22</f>
        <v>148633983.81807759</v>
      </c>
      <c r="BF31" s="51">
        <f ca="1">ER!$F$22</f>
        <v>148633983.81807759</v>
      </c>
      <c r="BG31" s="51">
        <f ca="1">ER!$F$22</f>
        <v>148633983.81807759</v>
      </c>
      <c r="BH31" s="51">
        <f ca="1">ER!$F$22</f>
        <v>148633983.81807759</v>
      </c>
      <c r="BI31" s="51">
        <f ca="1">ER!$F$22</f>
        <v>148633983.81807759</v>
      </c>
      <c r="BJ31" s="51">
        <f ca="1">ER!$F$22</f>
        <v>148633983.81807759</v>
      </c>
      <c r="BK31" s="51"/>
      <c r="BL31" s="51"/>
    </row>
    <row r="32" spans="1:64" x14ac:dyDescent="0.25">
      <c r="A32" s="64" t="s">
        <v>202</v>
      </c>
      <c r="B32" s="51">
        <f>ER!B13</f>
        <v>0</v>
      </c>
      <c r="C32" s="51">
        <f>ER!C13</f>
        <v>-18467967.081633855</v>
      </c>
      <c r="D32" s="51">
        <f>ER!D13</f>
        <v>-36703804.845240474</v>
      </c>
      <c r="E32" s="51">
        <f>ER!E13</f>
        <v>-54921263.290819868</v>
      </c>
      <c r="F32" s="51">
        <f>ER!F13</f>
        <v>-73120342.418372035</v>
      </c>
      <c r="G32" s="51">
        <f>ER!G13</f>
        <v>-90826042.227896959</v>
      </c>
      <c r="H32" s="51">
        <f>ER!H13</f>
        <v>-103278362.71939465</v>
      </c>
      <c r="I32" s="51">
        <f>ER!I13</f>
        <v>-115587303.89286512</v>
      </c>
      <c r="J32" s="51">
        <f>ER!J13</f>
        <v>-127692865.74830836</v>
      </c>
      <c r="K32" s="51">
        <f>ER!K13</f>
        <v>-139535048.28572437</v>
      </c>
      <c r="L32" s="51">
        <f>ER!L13</f>
        <v>-151053851.50511315</v>
      </c>
      <c r="M32" s="51">
        <f>ER!M13</f>
        <v>-162199275.40647468</v>
      </c>
      <c r="N32" s="51">
        <f>ER!N13</f>
        <v>-173021319.98980901</v>
      </c>
      <c r="O32" s="51">
        <f ca="1">ER!O13</f>
        <v>32849612.069692917</v>
      </c>
      <c r="P32" s="51">
        <f ca="1">ER!P13</f>
        <v>24592226.782413062</v>
      </c>
      <c r="Q32" s="51">
        <f ca="1">ER!Q13</f>
        <v>16786100.288160447</v>
      </c>
      <c r="R32" s="51">
        <f ca="1">ER!R13</f>
        <v>9434188.2369350549</v>
      </c>
      <c r="S32" s="51">
        <f ca="1">ER!S13</f>
        <v>2595484.9787368951</v>
      </c>
      <c r="T32" s="51">
        <f ca="1">ER!T13</f>
        <v>-3730009.4864340248</v>
      </c>
      <c r="U32" s="51">
        <f ca="1">ER!U13</f>
        <v>-9530472.5585777182</v>
      </c>
      <c r="V32" s="51">
        <f ca="1">ER!V13</f>
        <v>-14569926.837694179</v>
      </c>
      <c r="W32" s="51">
        <f ca="1">ER!W13</f>
        <v>-18842461.023783427</v>
      </c>
      <c r="X32" s="51">
        <f ca="1">ER!X13</f>
        <v>-22230086.416845426</v>
      </c>
      <c r="Y32" s="51">
        <f ca="1">ER!Y13</f>
        <v>-24732803.016880199</v>
      </c>
      <c r="Z32" s="51">
        <f ca="1">ER!Z13</f>
        <v>-26344699.523887753</v>
      </c>
      <c r="AA32" s="51">
        <f ca="1">ER!AA13</f>
        <v>200433392.33791518</v>
      </c>
      <c r="AB32" s="51">
        <f ca="1">ER!AB13</f>
        <v>204583489.89499873</v>
      </c>
      <c r="AC32" s="51">
        <f ca="1">ER!AC13</f>
        <v>209768812.1629675</v>
      </c>
      <c r="AD32" s="51">
        <f ca="1">ER!AD13</f>
        <v>215482395.40057257</v>
      </c>
      <c r="AE32" s="51">
        <f ca="1">ER!AE13</f>
        <v>221787679.39573053</v>
      </c>
      <c r="AF32" s="51">
        <f ca="1">ER!AF13</f>
        <v>228684664.14844128</v>
      </c>
      <c r="AG32" s="51">
        <f ca="1">ER!AG13</f>
        <v>236173349.65870488</v>
      </c>
      <c r="AH32" s="51">
        <f ca="1">ER!AH13</f>
        <v>244253735.92652142</v>
      </c>
      <c r="AI32" s="51">
        <f ca="1">ER!AI13</f>
        <v>252925822.95189074</v>
      </c>
      <c r="AJ32" s="51">
        <f ca="1">ER!AJ13</f>
        <v>262190165.2968964</v>
      </c>
      <c r="AK32" s="51">
        <f ca="1">ER!AK13</f>
        <v>272110202.74945503</v>
      </c>
      <c r="AL32" s="51">
        <f ca="1">ER!AL13</f>
        <v>193286895.36360079</v>
      </c>
      <c r="AM32" s="51">
        <f ca="1">ER!AM13</f>
        <v>320245337.99777043</v>
      </c>
      <c r="AN32" s="51">
        <f>ER!AN13</f>
        <v>325323139.57491136</v>
      </c>
      <c r="AO32" s="51">
        <f>ER!AO13</f>
        <v>330481787.22071916</v>
      </c>
      <c r="AP32" s="51">
        <f>ER!AP13</f>
        <v>335655123.57616377</v>
      </c>
      <c r="AQ32" s="51">
        <f>ER!AQ13</f>
        <v>340909306.00027525</v>
      </c>
      <c r="AR32" s="51">
        <f>ER!AR13</f>
        <v>346244334.49305362</v>
      </c>
      <c r="AS32" s="51">
        <f>ER!AS13</f>
        <v>351660209.05449885</v>
      </c>
      <c r="AT32" s="51">
        <f>ER!AT13</f>
        <v>357156929.68461084</v>
      </c>
      <c r="AU32" s="51">
        <f>ER!AU13</f>
        <v>362734496.38338977</v>
      </c>
      <c r="AV32" s="51">
        <f>ER!AV13</f>
        <v>368392909.15083551</v>
      </c>
      <c r="AW32" s="51">
        <f>ER!AW13</f>
        <v>374066010.62791806</v>
      </c>
      <c r="AX32" s="51">
        <f>ER!AX13</f>
        <v>265873970.72156727</v>
      </c>
      <c r="AY32" s="51">
        <f>ER!AY13</f>
        <v>409061038.05413729</v>
      </c>
      <c r="AZ32" s="51">
        <f>ER!AZ13</f>
        <v>422422774.66598487</v>
      </c>
      <c r="BA32" s="51">
        <f>ER!BA13</f>
        <v>435798142.17393118</v>
      </c>
      <c r="BB32" s="51">
        <f>ER!BB13</f>
        <v>449187140.57797569</v>
      </c>
      <c r="BC32" s="51">
        <f>ER!BC13</f>
        <v>462589769.87811899</v>
      </c>
      <c r="BD32" s="51">
        <f>ER!BD13</f>
        <v>476006030.07436067</v>
      </c>
      <c r="BE32" s="51">
        <f>ER!BE13</f>
        <v>489504360.9546175</v>
      </c>
      <c r="BF32" s="51">
        <f>ER!BF13</f>
        <v>503016322.73097277</v>
      </c>
      <c r="BG32" s="51">
        <f>ER!BG13</f>
        <v>516541915.40342659</v>
      </c>
      <c r="BH32" s="51">
        <f>ER!BH13</f>
        <v>530081138.97197866</v>
      </c>
      <c r="BI32" s="51">
        <f>ER!BI13</f>
        <v>543633993.43662941</v>
      </c>
      <c r="BJ32" s="51">
        <f>ER!BJ13</f>
        <v>390040335.15816498</v>
      </c>
      <c r="BK32" s="51"/>
      <c r="BL32" s="51"/>
    </row>
    <row r="33" spans="1:64" x14ac:dyDescent="0.25">
      <c r="A33" s="28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</row>
    <row r="34" spans="1:64" x14ac:dyDescent="0.25">
      <c r="A34" s="28" t="s">
        <v>203</v>
      </c>
      <c r="B34" s="51">
        <f>SUM(B29:B32)</f>
        <v>4521102.6455999911</v>
      </c>
      <c r="C34" s="51">
        <f>SUM(C29:C32)</f>
        <v>-13946864.436033864</v>
      </c>
      <c r="D34" s="51">
        <f t="shared" ref="D34:BI34" si="8">SUM(D29:D32)</f>
        <v>-32182702.199640483</v>
      </c>
      <c r="E34" s="51">
        <f t="shared" si="8"/>
        <v>-50400160.645219877</v>
      </c>
      <c r="F34" s="51">
        <f t="shared" si="8"/>
        <v>-68599239.772772044</v>
      </c>
      <c r="G34" s="51">
        <f t="shared" si="8"/>
        <v>-86304939.582296968</v>
      </c>
      <c r="H34" s="51">
        <f t="shared" si="8"/>
        <v>-98757260.073794663</v>
      </c>
      <c r="I34" s="51">
        <f>SUM(I29:I32)</f>
        <v>-111066201.24726513</v>
      </c>
      <c r="J34" s="51">
        <f t="shared" si="8"/>
        <v>-123171763.10270837</v>
      </c>
      <c r="K34" s="51">
        <f t="shared" si="8"/>
        <v>-135013945.64012438</v>
      </c>
      <c r="L34" s="51">
        <f t="shared" si="8"/>
        <v>-146532748.85951316</v>
      </c>
      <c r="M34" s="51">
        <f t="shared" si="8"/>
        <v>-157678172.76087469</v>
      </c>
      <c r="N34" s="51">
        <f t="shared" si="8"/>
        <v>-168500217.34420902</v>
      </c>
      <c r="O34" s="51">
        <f t="shared" ca="1" si="8"/>
        <v>-135650605.27451611</v>
      </c>
      <c r="P34" s="51">
        <f t="shared" ca="1" si="8"/>
        <v>-143907990.56179595</v>
      </c>
      <c r="Q34" s="51">
        <f t="shared" ca="1" si="8"/>
        <v>-151714117.05604857</v>
      </c>
      <c r="R34" s="51">
        <f t="shared" ca="1" si="8"/>
        <v>-159066029.10727397</v>
      </c>
      <c r="S34" s="51">
        <f t="shared" ca="1" si="8"/>
        <v>-165904732.36547211</v>
      </c>
      <c r="T34" s="51">
        <f t="shared" ca="1" si="8"/>
        <v>-172230226.83064303</v>
      </c>
      <c r="U34" s="51">
        <f t="shared" ca="1" si="8"/>
        <v>-178030689.90278673</v>
      </c>
      <c r="V34" s="51">
        <f t="shared" ca="1" si="8"/>
        <v>-183070144.18190318</v>
      </c>
      <c r="W34" s="51">
        <f t="shared" ca="1" si="8"/>
        <v>-187342678.36799243</v>
      </c>
      <c r="X34" s="51">
        <f t="shared" ca="1" si="8"/>
        <v>-190730303.76105446</v>
      </c>
      <c r="Y34" s="51">
        <f t="shared" ca="1" si="8"/>
        <v>-193233020.36108923</v>
      </c>
      <c r="Z34" s="51">
        <f t="shared" ca="1" si="8"/>
        <v>-194844916.86809677</v>
      </c>
      <c r="AA34" s="51">
        <f t="shared" ca="1" si="8"/>
        <v>5588475.4698184133</v>
      </c>
      <c r="AB34" s="51">
        <f t="shared" ca="1" si="8"/>
        <v>9738573.0269019604</v>
      </c>
      <c r="AC34" s="51">
        <f t="shared" ca="1" si="8"/>
        <v>14923895.294870734</v>
      </c>
      <c r="AD34" s="51">
        <f t="shared" ca="1" si="8"/>
        <v>20637478.532475799</v>
      </c>
      <c r="AE34" s="51">
        <f t="shared" ca="1" si="8"/>
        <v>26942762.527633756</v>
      </c>
      <c r="AF34" s="51">
        <f t="shared" ca="1" si="8"/>
        <v>33839747.280344516</v>
      </c>
      <c r="AG34" s="51">
        <f t="shared" ca="1" si="8"/>
        <v>41328432.790608108</v>
      </c>
      <c r="AH34" s="51">
        <f t="shared" ca="1" si="8"/>
        <v>49408819.058424652</v>
      </c>
      <c r="AI34" s="51">
        <f t="shared" ca="1" si="8"/>
        <v>58080906.083793968</v>
      </c>
      <c r="AJ34" s="51">
        <f t="shared" ca="1" si="8"/>
        <v>67345248.428799629</v>
      </c>
      <c r="AK34" s="51">
        <f t="shared" ca="1" si="8"/>
        <v>77265285.881358266</v>
      </c>
      <c r="AL34" s="51">
        <f t="shared" ca="1" si="8"/>
        <v>-1558021.5044959784</v>
      </c>
      <c r="AM34" s="51">
        <f t="shared" ca="1" si="8"/>
        <v>318687316.49327445</v>
      </c>
      <c r="AN34" s="51">
        <f t="shared" ca="1" si="8"/>
        <v>323765118.07041538</v>
      </c>
      <c r="AO34" s="51">
        <f t="shared" ca="1" si="8"/>
        <v>328923765.71622318</v>
      </c>
      <c r="AP34" s="51">
        <f t="shared" ca="1" si="8"/>
        <v>295439722.99894762</v>
      </c>
      <c r="AQ34" s="51">
        <f t="shared" ca="1" si="8"/>
        <v>300693905.42305911</v>
      </c>
      <c r="AR34" s="51">
        <f t="shared" ca="1" si="8"/>
        <v>306028933.91583747</v>
      </c>
      <c r="AS34" s="51">
        <f t="shared" ca="1" si="8"/>
        <v>311444808.4772827</v>
      </c>
      <c r="AT34" s="51">
        <f t="shared" ca="1" si="8"/>
        <v>316941529.1073947</v>
      </c>
      <c r="AU34" s="51">
        <f t="shared" ca="1" si="8"/>
        <v>322519095.80617362</v>
      </c>
      <c r="AV34" s="51">
        <f t="shared" ca="1" si="8"/>
        <v>328177508.57361937</v>
      </c>
      <c r="AW34" s="51">
        <f t="shared" ca="1" si="8"/>
        <v>333850610.05070192</v>
      </c>
      <c r="AX34" s="51">
        <f t="shared" ca="1" si="8"/>
        <v>225658570.14435112</v>
      </c>
      <c r="AY34" s="51">
        <f t="shared" ca="1" si="8"/>
        <v>634719608.19848847</v>
      </c>
      <c r="AZ34" s="51">
        <f t="shared" ca="1" si="8"/>
        <v>648081344.81033599</v>
      </c>
      <c r="BA34" s="51">
        <f t="shared" ca="1" si="8"/>
        <v>661456712.31828237</v>
      </c>
      <c r="BB34" s="51">
        <f t="shared" ca="1" si="8"/>
        <v>621670916.57801342</v>
      </c>
      <c r="BC34" s="51">
        <f t="shared" ca="1" si="8"/>
        <v>635073545.87815666</v>
      </c>
      <c r="BD34" s="51">
        <f t="shared" ca="1" si="8"/>
        <v>648489806.07439828</v>
      </c>
      <c r="BE34" s="51">
        <f t="shared" ca="1" si="8"/>
        <v>661988136.95465517</v>
      </c>
      <c r="BF34" s="51">
        <f t="shared" ca="1" si="8"/>
        <v>675500098.73101044</v>
      </c>
      <c r="BG34" s="51">
        <f t="shared" ca="1" si="8"/>
        <v>689025691.40346432</v>
      </c>
      <c r="BH34" s="51">
        <f t="shared" ca="1" si="8"/>
        <v>702564914.97201633</v>
      </c>
      <c r="BI34" s="51">
        <f t="shared" ca="1" si="8"/>
        <v>716117769.43666708</v>
      </c>
      <c r="BJ34" s="51">
        <f ca="1">SUM(BJ29:BJ32)</f>
        <v>562524111.15820265</v>
      </c>
      <c r="BK34" s="51"/>
      <c r="BL34" s="51"/>
    </row>
    <row r="35" spans="1:64" x14ac:dyDescent="0.25">
      <c r="A35" s="28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</row>
    <row r="36" spans="1:64" x14ac:dyDescent="0.25">
      <c r="A36" s="28" t="s">
        <v>204</v>
      </c>
      <c r="B36" s="51">
        <f>+B27+B34</f>
        <v>77020488</v>
      </c>
      <c r="C36" s="51">
        <f>+C27+C34</f>
        <v>59435527.829126149</v>
      </c>
      <c r="D36" s="51">
        <f t="shared" ref="D36:BI36" si="9">+D27+D34</f>
        <v>41258026.976279527</v>
      </c>
      <c r="E36" s="51">
        <f t="shared" si="9"/>
        <v>23107235.441460133</v>
      </c>
      <c r="F36" s="51">
        <f t="shared" si="9"/>
        <v>4983153.2246679664</v>
      </c>
      <c r="G36" s="51">
        <f t="shared" si="9"/>
        <v>-12639219.674096957</v>
      </c>
      <c r="H36" s="51">
        <f t="shared" si="9"/>
        <v>-25832883.254834652</v>
      </c>
      <c r="I36" s="51">
        <f t="shared" si="9"/>
        <v>-37208837.517545119</v>
      </c>
      <c r="J36" s="51">
        <f t="shared" si="9"/>
        <v>-48373082.462228358</v>
      </c>
      <c r="K36" s="51">
        <f t="shared" si="9"/>
        <v>-59265618.088884369</v>
      </c>
      <c r="L36" s="51">
        <f t="shared" si="9"/>
        <v>-69826444.397513151</v>
      </c>
      <c r="M36" s="51">
        <f t="shared" si="9"/>
        <v>-80005561.388114676</v>
      </c>
      <c r="N36" s="51">
        <f t="shared" si="9"/>
        <v>-99854969.060689002</v>
      </c>
      <c r="O36" s="51">
        <f t="shared" ca="1" si="9"/>
        <v>-66478682.055236086</v>
      </c>
      <c r="P36" s="51">
        <f t="shared" ca="1" si="9"/>
        <v>-83646511.881755933</v>
      </c>
      <c r="Q36" s="51">
        <f t="shared" ca="1" si="9"/>
        <v>-90357982.390248567</v>
      </c>
      <c r="R36" s="51">
        <f t="shared" ca="1" si="9"/>
        <v>-96606137.930713952</v>
      </c>
      <c r="S36" s="51">
        <f t="shared" ca="1" si="9"/>
        <v>-102331984.15315209</v>
      </c>
      <c r="T36" s="51">
        <f t="shared" ca="1" si="9"/>
        <v>-112995836.05756301</v>
      </c>
      <c r="U36" s="51">
        <f t="shared" ca="1" si="9"/>
        <v>-117665241.04394671</v>
      </c>
      <c r="V36" s="51">
        <f t="shared" ca="1" si="9"/>
        <v>-121564536.71230316</v>
      </c>
      <c r="W36" s="51">
        <f t="shared" ca="1" si="9"/>
        <v>-124687811.76263241</v>
      </c>
      <c r="X36" s="51">
        <f t="shared" ca="1" si="9"/>
        <v>-126917077.49493444</v>
      </c>
      <c r="Y36" s="51">
        <f t="shared" ca="1" si="9"/>
        <v>-128252333.90920921</v>
      </c>
      <c r="Z36" s="51">
        <f t="shared" ca="1" si="9"/>
        <v>-139614854.70545673</v>
      </c>
      <c r="AA36" s="51">
        <f t="shared" ca="1" si="9"/>
        <v>61660662.948005304</v>
      </c>
      <c r="AB36" s="51">
        <f t="shared" ca="1" si="9"/>
        <v>56443808.181110099</v>
      </c>
      <c r="AC36" s="51">
        <f t="shared" ca="1" si="9"/>
        <v>63193765.8355745</v>
      </c>
      <c r="AD36" s="51">
        <f t="shared" ca="1" si="9"/>
        <v>70482942.170149565</v>
      </c>
      <c r="AE36" s="51">
        <f t="shared" ca="1" si="9"/>
        <v>78374776.972751901</v>
      </c>
      <c r="AF36" s="51">
        <f t="shared" ca="1" si="9"/>
        <v>80294643.958756417</v>
      </c>
      <c r="AG36" s="51">
        <f t="shared" ca="1" si="9"/>
        <v>89391795.697413117</v>
      </c>
      <c r="AH36" s="51">
        <f t="shared" ca="1" si="9"/>
        <v>99091605.90409717</v>
      </c>
      <c r="AI36" s="51">
        <f t="shared" ca="1" si="9"/>
        <v>109394074.57880837</v>
      </c>
      <c r="AJ36" s="51">
        <f t="shared" ca="1" si="9"/>
        <v>120299756.28363028</v>
      </c>
      <c r="AK36" s="51">
        <f t="shared" ca="1" si="9"/>
        <v>131872090.80647953</v>
      </c>
      <c r="AL36" s="51">
        <f t="shared" ca="1" si="9"/>
        <v>128393932.86948086</v>
      </c>
      <c r="AM36" s="51">
        <f t="shared" ca="1" si="9"/>
        <v>449616426.81780374</v>
      </c>
      <c r="AN36" s="51">
        <f t="shared" ca="1" si="9"/>
        <v>443366567.57594627</v>
      </c>
      <c r="AO36" s="51">
        <f t="shared" ca="1" si="9"/>
        <v>450358827.58039606</v>
      </c>
      <c r="AP36" s="51">
        <f t="shared" ca="1" si="9"/>
        <v>331881377.88418728</v>
      </c>
      <c r="AQ36" s="51">
        <f t="shared" ca="1" si="9"/>
        <v>338993213.88372153</v>
      </c>
      <c r="AR36" s="51">
        <f t="shared" ca="1" si="9"/>
        <v>338985551.52607942</v>
      </c>
      <c r="AS36" s="51">
        <f t="shared" ca="1" si="9"/>
        <v>346283120.8797282</v>
      </c>
      <c r="AT36" s="51">
        <f t="shared" ca="1" si="9"/>
        <v>353673556.91043413</v>
      </c>
      <c r="AU36" s="51">
        <f t="shared" ca="1" si="9"/>
        <v>361156859.61819732</v>
      </c>
      <c r="AV36" s="51">
        <f t="shared" ca="1" si="9"/>
        <v>368733029.00301778</v>
      </c>
      <c r="AW36" s="51">
        <f t="shared" ca="1" si="9"/>
        <v>376335907.70586544</v>
      </c>
      <c r="AX36" s="51">
        <f t="shared" ca="1" si="9"/>
        <v>369598264.71594155</v>
      </c>
      <c r="AY36" s="51">
        <f t="shared" ca="1" si="9"/>
        <v>779809595.92481875</v>
      </c>
      <c r="AZ36" s="51">
        <f t="shared" ca="1" si="9"/>
        <v>780834826.7243259</v>
      </c>
      <c r="BA36" s="51">
        <f t="shared" ca="1" si="9"/>
        <v>796311496.91032791</v>
      </c>
      <c r="BB36" s="51">
        <f t="shared" ca="1" si="9"/>
        <v>644694094.81794298</v>
      </c>
      <c r="BC36" s="51">
        <f t="shared" ca="1" si="9"/>
        <v>660224183.63999939</v>
      </c>
      <c r="BD36" s="51">
        <f t="shared" ca="1" si="9"/>
        <v>667933928.62283659</v>
      </c>
      <c r="BE36" s="51">
        <f t="shared" ca="1" si="9"/>
        <v>683585875.86886406</v>
      </c>
      <c r="BF36" s="51">
        <f t="shared" ca="1" si="9"/>
        <v>699264532.43291867</v>
      </c>
      <c r="BG36" s="51">
        <f t="shared" ca="1" si="9"/>
        <v>714969898.31500053</v>
      </c>
      <c r="BH36" s="51">
        <f t="shared" ca="1" si="9"/>
        <v>730701973.51510942</v>
      </c>
      <c r="BI36" s="51">
        <f t="shared" ca="1" si="9"/>
        <v>746460758.03324568</v>
      </c>
      <c r="BJ36" s="51">
        <f ca="1">+BJ27+BJ34</f>
        <v>746542725.32303524</v>
      </c>
      <c r="BK36" s="51"/>
      <c r="BL36" s="51"/>
    </row>
    <row r="37" spans="1:64" x14ac:dyDescent="0.25">
      <c r="A37" s="28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</row>
    <row r="38" spans="1:64" x14ac:dyDescent="0.25">
      <c r="A38" s="28" t="s">
        <v>205</v>
      </c>
      <c r="B38" s="51">
        <f>+B14-B27-B34</f>
        <v>0</v>
      </c>
      <c r="C38" s="51">
        <f>+C14-C27-C34</f>
        <v>0</v>
      </c>
      <c r="D38" s="51">
        <f>+D14-D27-D34</f>
        <v>619250</v>
      </c>
      <c r="E38" s="51">
        <f t="shared" ref="E38:BI38" si="10">+E14-E27-E34</f>
        <v>1238500</v>
      </c>
      <c r="F38" s="51">
        <f t="shared" si="10"/>
        <v>1857750.0000000075</v>
      </c>
      <c r="G38" s="51">
        <f t="shared" si="10"/>
        <v>2477000</v>
      </c>
      <c r="H38" s="51">
        <f t="shared" si="10"/>
        <v>-6293750</v>
      </c>
      <c r="I38" s="51">
        <f t="shared" si="10"/>
        <v>-11842500</v>
      </c>
      <c r="J38" s="51">
        <f t="shared" si="10"/>
        <v>-17556250</v>
      </c>
      <c r="K38" s="51">
        <f t="shared" si="10"/>
        <v>-23490000</v>
      </c>
      <c r="L38" s="51">
        <f t="shared" si="10"/>
        <v>-29698750</v>
      </c>
      <c r="M38" s="51">
        <f t="shared" si="10"/>
        <v>-36237500</v>
      </c>
      <c r="N38" s="51">
        <f t="shared" si="10"/>
        <v>-43051250</v>
      </c>
      <c r="O38" s="51">
        <f t="shared" ca="1" si="10"/>
        <v>-94470570.524999976</v>
      </c>
      <c r="P38" s="51">
        <f t="shared" ca="1" si="10"/>
        <v>-97009419.824999988</v>
      </c>
      <c r="Q38" s="51">
        <f t="shared" ca="1" si="10"/>
        <v>-108137124.57499999</v>
      </c>
      <c r="R38" s="51">
        <f t="shared" ca="1" si="10"/>
        <v>-119677789.77500001</v>
      </c>
      <c r="S38" s="51">
        <f t="shared" ca="1" si="10"/>
        <v>-131690409.77500007</v>
      </c>
      <c r="T38" s="51">
        <f t="shared" ca="1" si="10"/>
        <v>-144174984.57500008</v>
      </c>
      <c r="U38" s="51">
        <f t="shared" ca="1" si="10"/>
        <v>-157131514.17500007</v>
      </c>
      <c r="V38" s="51">
        <f t="shared" ca="1" si="10"/>
        <v>-170795975.97500008</v>
      </c>
      <c r="W38" s="51">
        <f t="shared" ca="1" si="10"/>
        <v>-185168369.97500011</v>
      </c>
      <c r="X38" s="51">
        <f t="shared" ca="1" si="10"/>
        <v>-200366684.87500006</v>
      </c>
      <c r="Y38" s="51">
        <f t="shared" ca="1" si="10"/>
        <v>-216390920.67500013</v>
      </c>
      <c r="Z38" s="51">
        <f t="shared" ca="1" si="10"/>
        <v>-233241077.37500012</v>
      </c>
      <c r="AA38" s="51">
        <f t="shared" ca="1" si="10"/>
        <v>-455907761.48291194</v>
      </c>
      <c r="AB38" s="51">
        <f t="shared" ca="1" si="10"/>
        <v>-473022097.89606702</v>
      </c>
      <c r="AC38" s="51">
        <f t="shared" ca="1" si="10"/>
        <v>-499880558.82101178</v>
      </c>
      <c r="AD38" s="51">
        <f t="shared" ca="1" si="10"/>
        <v>-527246538.04928875</v>
      </c>
      <c r="AE38" s="51">
        <f t="shared" ca="1" si="10"/>
        <v>-555183475.36881459</v>
      </c>
      <c r="AF38" s="51">
        <f t="shared" ca="1" si="10"/>
        <v>-583691370.77958918</v>
      </c>
      <c r="AG38" s="51">
        <f t="shared" ca="1" si="10"/>
        <v>-612770224.28161263</v>
      </c>
      <c r="AH38" s="51">
        <f t="shared" ca="1" si="10"/>
        <v>-642420035.87488484</v>
      </c>
      <c r="AI38" s="51">
        <f t="shared" ca="1" si="10"/>
        <v>-672640805.55940592</v>
      </c>
      <c r="AJ38" s="51">
        <f t="shared" ca="1" si="10"/>
        <v>-703432533.33517563</v>
      </c>
      <c r="AK38" s="51">
        <f t="shared" ca="1" si="10"/>
        <v>-734858658.99011099</v>
      </c>
      <c r="AL38" s="51">
        <f t="shared" ca="1" si="10"/>
        <v>-766919182.52421153</v>
      </c>
      <c r="AM38" s="51">
        <f t="shared" ca="1" si="10"/>
        <v>-1109941605.2620921</v>
      </c>
      <c r="AN38" s="51">
        <f t="shared" ca="1" si="10"/>
        <v>-1127725574.0357599</v>
      </c>
      <c r="AO38" s="51">
        <f t="shared" ca="1" si="10"/>
        <v>-1156320831.0596297</v>
      </c>
      <c r="AP38" s="51">
        <f t="shared" ca="1" si="10"/>
        <v>-1098077048.1375341</v>
      </c>
      <c r="AQ38" s="51">
        <f t="shared" ca="1" si="10"/>
        <v>-1126738462.5204344</v>
      </c>
      <c r="AR38" s="51">
        <f t="shared" ca="1" si="10"/>
        <v>-1155466034.2623644</v>
      </c>
      <c r="AS38" s="51">
        <f t="shared" ca="1" si="10"/>
        <v>-1184259763.3633242</v>
      </c>
      <c r="AT38" s="51">
        <f t="shared" ca="1" si="10"/>
        <v>-1213119649.8233142</v>
      </c>
      <c r="AU38" s="51">
        <f t="shared" ca="1" si="10"/>
        <v>-1242045693.6423345</v>
      </c>
      <c r="AV38" s="51">
        <f t="shared" ca="1" si="10"/>
        <v>-1271037894.8203845</v>
      </c>
      <c r="AW38" s="51">
        <f t="shared" ca="1" si="10"/>
        <v>-1300030095.9984343</v>
      </c>
      <c r="AX38" s="51">
        <f t="shared" ca="1" si="10"/>
        <v>-1329088454.5355144</v>
      </c>
      <c r="AY38" s="51">
        <f t="shared" ca="1" si="10"/>
        <v>-1762304276.7182534</v>
      </c>
      <c r="AZ38" s="51">
        <f t="shared" ca="1" si="10"/>
        <v>-1787760978.4440718</v>
      </c>
      <c r="BA38" s="51">
        <f t="shared" ca="1" si="10"/>
        <v>-1826095690.3135819</v>
      </c>
      <c r="BB38" s="51">
        <f t="shared" ca="1" si="10"/>
        <v>-1750484414.7309914</v>
      </c>
      <c r="BC38" s="51">
        <f t="shared" ca="1" si="10"/>
        <v>-1788819126.6005013</v>
      </c>
      <c r="BD38" s="51">
        <f t="shared" ca="1" si="10"/>
        <v>-1823946945.0870926</v>
      </c>
      <c r="BE38" s="51">
        <f t="shared" ca="1" si="10"/>
        <v>-1862350096.7445195</v>
      </c>
      <c r="BF38" s="51">
        <f t="shared" ca="1" si="10"/>
        <v>-1900753248.4019461</v>
      </c>
      <c r="BG38" s="51">
        <f t="shared" ca="1" si="10"/>
        <v>-1939156400.0593727</v>
      </c>
      <c r="BH38" s="51">
        <f t="shared" ca="1" si="10"/>
        <v>-1977559551.716799</v>
      </c>
      <c r="BI38" s="51">
        <f t="shared" ca="1" si="10"/>
        <v>-2015962703.3742256</v>
      </c>
      <c r="BJ38" s="51">
        <f ca="1">+BJ14-BJ27-BJ34</f>
        <v>-2054365855.031652</v>
      </c>
      <c r="BK38" s="51"/>
      <c r="BL38" s="51"/>
    </row>
    <row r="39" spans="1:64" x14ac:dyDescent="0.25">
      <c r="A39" s="28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>
        <f ca="1">Z38-Y38</f>
        <v>-16850156.699999988</v>
      </c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</row>
    <row r="40" spans="1:64" x14ac:dyDescent="0.25"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</row>
    <row r="41" spans="1:64" x14ac:dyDescent="0.25"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</row>
    <row r="42" spans="1:64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Normal="100" workbookViewId="0">
      <selection activeCell="E10" sqref="E10"/>
    </sheetView>
  </sheetViews>
  <sheetFormatPr baseColWidth="10" defaultRowHeight="15" x14ac:dyDescent="0.25"/>
  <cols>
    <col min="1" max="1" width="26.7109375" style="4" bestFit="1" customWidth="1"/>
    <col min="2" max="2" width="19.7109375" style="4" bestFit="1" customWidth="1"/>
    <col min="3" max="4" width="16.140625" style="4" bestFit="1" customWidth="1"/>
    <col min="5" max="5" width="17.7109375" style="4" bestFit="1" customWidth="1"/>
    <col min="6" max="6" width="21.42578125" style="4" bestFit="1" customWidth="1"/>
    <col min="7" max="7" width="16.140625" style="4" bestFit="1" customWidth="1"/>
    <col min="8" max="16384" width="11.42578125" style="4"/>
  </cols>
  <sheetData>
    <row r="1" spans="1:7" x14ac:dyDescent="0.25">
      <c r="A1" s="23" t="s">
        <v>49</v>
      </c>
      <c r="B1" s="3">
        <v>0</v>
      </c>
      <c r="C1" s="3">
        <v>12</v>
      </c>
      <c r="D1" s="3">
        <v>24</v>
      </c>
      <c r="E1" s="3">
        <v>36</v>
      </c>
      <c r="F1" s="3">
        <v>48</v>
      </c>
      <c r="G1" s="3">
        <v>60</v>
      </c>
    </row>
    <row r="2" spans="1:7" x14ac:dyDescent="0.25">
      <c r="A2" s="28" t="s">
        <v>206</v>
      </c>
      <c r="B2" s="51"/>
      <c r="C2" s="41">
        <f>BG!N6/BG!N21</f>
        <v>-14.38755963048966</v>
      </c>
      <c r="D2" s="41">
        <f ca="1">BG!Z6/BG!Z21</f>
        <v>-32.441342837490289</v>
      </c>
      <c r="E2" s="41">
        <f ca="1">BG!AL6/BG!AL21</f>
        <v>-6.3758417169130839</v>
      </c>
      <c r="F2" s="41">
        <f ca="1">BG!AX6/BG!AX21</f>
        <v>-7.4324516860068428</v>
      </c>
      <c r="G2" s="41">
        <f ca="1">BG!BJ6/BG!BJ21</f>
        <v>-7.1070154269130024</v>
      </c>
    </row>
    <row r="3" spans="1:7" x14ac:dyDescent="0.25">
      <c r="A3" s="65"/>
      <c r="B3" s="51"/>
      <c r="C3" s="41"/>
      <c r="D3" s="41"/>
      <c r="E3" s="41"/>
      <c r="F3" s="41"/>
      <c r="G3" s="41"/>
    </row>
    <row r="4" spans="1:7" x14ac:dyDescent="0.25">
      <c r="A4" s="28" t="s">
        <v>207</v>
      </c>
      <c r="B4" s="51"/>
      <c r="C4" s="41">
        <f>(BG!N6-'C y G Variables'!N9)/BG!N21</f>
        <v>-15.038524241686252</v>
      </c>
      <c r="D4" s="41">
        <f ca="1">(BG!Z6-'C y G Variables'!Z9)/BG!Z21</f>
        <v>-33.940035969476199</v>
      </c>
      <c r="E4" s="41">
        <f ca="1">(BG!AL6-'C y G Variables'!AL9)/BG!AL21</f>
        <v>-6.7229482815314077</v>
      </c>
      <c r="F4" s="41">
        <f ca="1">(BG!AX6-'C y G Variables'!AX9)/BG!AX21</f>
        <v>-7.6558046422635329</v>
      </c>
      <c r="G4" s="41">
        <f ca="1">(BG!BJ6-'C y G Variables'!BJ9)/BG!BJ21</f>
        <v>-7.3149174460591411</v>
      </c>
    </row>
    <row r="5" spans="1:7" x14ac:dyDescent="0.25">
      <c r="A5" s="65"/>
      <c r="B5" s="51"/>
      <c r="C5" s="41"/>
      <c r="D5" s="41"/>
      <c r="E5" s="41"/>
      <c r="F5" s="41"/>
      <c r="G5" s="41"/>
    </row>
    <row r="6" spans="1:7" x14ac:dyDescent="0.25">
      <c r="A6" s="28" t="s">
        <v>208</v>
      </c>
      <c r="B6" s="51"/>
      <c r="C6" s="41">
        <f>ER!N3/'C y G Variables'!N9</f>
        <v>17.834173160173162</v>
      </c>
      <c r="D6" s="41">
        <f ca="1">ER!Z3/'C y G Variables'!Z9</f>
        <v>8.2096951890450338</v>
      </c>
      <c r="E6" s="41">
        <f ca="1">ER!AL3/'C y G Variables'!AL9</f>
        <v>5.3443312590640062</v>
      </c>
      <c r="F6" s="41">
        <f>ER!AX3/'C y G Variables'!AX9</f>
        <v>12.012565086020995</v>
      </c>
      <c r="G6" s="41">
        <f>ER!BJ3/'C y G Variables'!BJ9</f>
        <v>14.027515732932363</v>
      </c>
    </row>
    <row r="7" spans="1:7" x14ac:dyDescent="0.25">
      <c r="A7" s="65"/>
      <c r="B7" s="51"/>
      <c r="C7" s="41"/>
      <c r="D7" s="41"/>
      <c r="E7" s="41"/>
      <c r="F7" s="41"/>
      <c r="G7" s="41"/>
    </row>
    <row r="8" spans="1:7" x14ac:dyDescent="0.25">
      <c r="A8" s="28" t="s">
        <v>209</v>
      </c>
      <c r="B8" s="51"/>
      <c r="C8" s="41">
        <f>ER!N10/BG!N14</f>
        <v>1.2107333125672495</v>
      </c>
      <c r="D8" s="41">
        <f ca="1">ER!Z10/BG!Z14</f>
        <v>7.0656511690426721E-2</v>
      </c>
      <c r="E8" s="41">
        <f ca="1">ER!AL10/BG!AL14</f>
        <v>-0.43870768690985779</v>
      </c>
      <c r="F8" s="41">
        <f ca="1">ER!AX10/BG!AX14</f>
        <v>-0.3958560099974453</v>
      </c>
      <c r="G8" s="41">
        <f ca="1">ER!BJ10/BG!BJ14</f>
        <v>-0.42605186140233114</v>
      </c>
    </row>
    <row r="9" spans="1:7" x14ac:dyDescent="0.25">
      <c r="A9" s="65"/>
      <c r="B9" s="20"/>
      <c r="C9" s="41"/>
      <c r="D9" s="41"/>
      <c r="E9" s="41"/>
      <c r="F9" s="41"/>
      <c r="G9" s="41"/>
    </row>
    <row r="10" spans="1:7" x14ac:dyDescent="0.25">
      <c r="A10" s="28" t="s">
        <v>210</v>
      </c>
      <c r="B10" s="20"/>
      <c r="C10" s="41">
        <f>ER!N10/BG!N34</f>
        <v>1.0268314350975842</v>
      </c>
      <c r="D10" s="41">
        <f ca="1">ER!Z10/BG!Z34</f>
        <v>0.13520855430743517</v>
      </c>
      <c r="E10" s="41">
        <f ca="1">ER!AL10/BG!AL34</f>
        <v>-179.79593638547846</v>
      </c>
      <c r="F10" s="41">
        <f ca="1">ER!AX10/BG!AX34</f>
        <v>1.6831621237815217</v>
      </c>
      <c r="G10" s="41">
        <f ca="1">ER!BJ10/BG!BJ34</f>
        <v>0.99053617035212393</v>
      </c>
    </row>
    <row r="11" spans="1:7" x14ac:dyDescent="0.25">
      <c r="A11" s="65"/>
      <c r="B11" s="20"/>
      <c r="C11" s="41"/>
      <c r="D11" s="41"/>
      <c r="E11" s="41"/>
      <c r="F11" s="41"/>
      <c r="G11" s="41"/>
    </row>
    <row r="12" spans="1:7" x14ac:dyDescent="0.25">
      <c r="A12" s="28" t="s">
        <v>211</v>
      </c>
      <c r="B12" s="20">
        <f ca="1">NPV(Wacc!C24,ER!C16:G16,)-(-'Inv. Inicial'!B33)</f>
        <v>282214924.68923795</v>
      </c>
      <c r="C12" s="20"/>
      <c r="D12" s="20"/>
      <c r="E12" s="20"/>
      <c r="F12" s="20"/>
      <c r="G12" s="20"/>
    </row>
    <row r="13" spans="1:7" x14ac:dyDescent="0.25">
      <c r="A13" s="65"/>
      <c r="B13" s="20"/>
      <c r="C13" s="20"/>
      <c r="D13" s="20"/>
      <c r="E13" s="20"/>
      <c r="F13" s="20"/>
      <c r="G13" s="20"/>
    </row>
    <row r="14" spans="1:7" x14ac:dyDescent="0.25">
      <c r="A14" s="28" t="s">
        <v>212</v>
      </c>
      <c r="B14" s="74">
        <f ca="1">IRR(ER!C16:H16)</f>
        <v>0.613094826982719</v>
      </c>
      <c r="C14" s="68"/>
      <c r="D14" s="20"/>
      <c r="E14" s="20"/>
      <c r="F14" s="20"/>
      <c r="G14" s="20"/>
    </row>
    <row r="15" spans="1:7" x14ac:dyDescent="0.25">
      <c r="A15" s="65"/>
      <c r="B15" s="68"/>
      <c r="C15" s="20"/>
      <c r="D15" s="20"/>
      <c r="E15" s="20"/>
      <c r="F15" s="20"/>
      <c r="G15" s="20"/>
    </row>
    <row r="16" spans="1:7" x14ac:dyDescent="0.25">
      <c r="A16" s="28" t="s">
        <v>213</v>
      </c>
      <c r="B16" s="70">
        <v>3.4</v>
      </c>
      <c r="C16" s="20"/>
      <c r="D16" s="20"/>
      <c r="E16" s="20"/>
      <c r="F16" s="20"/>
      <c r="G16" s="20"/>
    </row>
    <row r="17" spans="1:7" x14ac:dyDescent="0.25">
      <c r="A17" s="65"/>
      <c r="B17" s="20"/>
      <c r="C17" s="20"/>
      <c r="D17" s="20"/>
      <c r="E17" s="20"/>
      <c r="F17" s="20"/>
      <c r="G17" s="20"/>
    </row>
    <row r="18" spans="1:7" x14ac:dyDescent="0.25">
      <c r="A18" s="28" t="s">
        <v>214</v>
      </c>
      <c r="B18" s="20">
        <f>ER!C16-BG!C14+Wacc!C24</f>
        <v>-232456847.60499179</v>
      </c>
      <c r="C18" s="20">
        <f ca="1">ER!D16-BG!D14+Wacc!D24</f>
        <v>-68221976.50016728</v>
      </c>
      <c r="D18" s="20">
        <f ca="1">ER!E16-BG!E14+Wacc!E24</f>
        <v>168941159.92214066</v>
      </c>
      <c r="E18" s="20">
        <f>ER!F16-BG!F14+Wacc!F24</f>
        <v>259033067.49689931</v>
      </c>
      <c r="F18" s="20">
        <f>ER!G16-BG!G14+Wacc!G24</f>
        <v>400202554.83226192</v>
      </c>
      <c r="G18" s="20">
        <f>ER!B16-BG!H14+Wacc!H24</f>
        <v>32126633.254834652</v>
      </c>
    </row>
    <row r="19" spans="1:7" x14ac:dyDescent="0.25">
      <c r="A19" s="65"/>
    </row>
    <row r="20" spans="1:7" x14ac:dyDescent="0.25">
      <c r="A20" s="28" t="s">
        <v>215</v>
      </c>
      <c r="B20" s="47" t="e">
        <f>('C y G Fijos'!C26)/(1-('C y G Variables'!C8/Ingresos!C10))</f>
        <v>#DIV/0!</v>
      </c>
    </row>
    <row r="21" spans="1:7" x14ac:dyDescent="0.25">
      <c r="B21" s="61">
        <f>'C y G Fijos'!C26/(Ingresos!C5-'C y G Variables'!C6)</f>
        <v>3330.3316</v>
      </c>
    </row>
  </sheetData>
  <pageMargins left="0.7" right="0.7" top="0.75" bottom="0.75" header="0.3" footer="0.3"/>
  <pageSetup orientation="portrait" horizontalDpi="0" verticalDpi="0" r:id="rId1"/>
  <ignoredErrors>
    <ignoredError sqref="C6:G6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78"/>
  <sheetViews>
    <sheetView zoomScale="115" zoomScaleNormal="115" workbookViewId="0">
      <pane xSplit="1" ySplit="1" topLeftCell="B29" activePane="bottomRight" state="frozen"/>
      <selection pane="topRight" activeCell="B1" sqref="B1"/>
      <selection pane="bottomLeft" activeCell="A2" sqref="A2"/>
      <selection pane="bottomRight" activeCell="A42" sqref="A42"/>
    </sheetView>
  </sheetViews>
  <sheetFormatPr baseColWidth="10" defaultRowHeight="15" x14ac:dyDescent="0.25"/>
  <cols>
    <col min="1" max="1" width="78.42578125" style="4" bestFit="1" customWidth="1"/>
    <col min="2" max="2" width="13.140625" style="4" bestFit="1" customWidth="1"/>
    <col min="3" max="3" width="15.5703125" style="4" bestFit="1" customWidth="1"/>
    <col min="4" max="5" width="15" style="4" bestFit="1" customWidth="1"/>
    <col min="6" max="7" width="16" style="4" bestFit="1" customWidth="1"/>
    <col min="8" max="8" width="23.5703125" style="4" customWidth="1"/>
    <col min="9" max="13" width="13.42578125" style="4" bestFit="1" customWidth="1"/>
    <col min="14" max="14" width="19.28515625" style="4" bestFit="1" customWidth="1"/>
    <col min="15" max="15" width="12.28515625" style="4" bestFit="1" customWidth="1"/>
    <col min="16" max="19" width="9.5703125" style="4" bestFit="1" customWidth="1"/>
    <col min="20" max="20" width="14" style="4" bestFit="1" customWidth="1"/>
    <col min="21" max="21" width="9.5703125" style="4" bestFit="1" customWidth="1"/>
    <col min="22" max="25" width="11.42578125" style="4" bestFit="1" customWidth="1"/>
    <col min="26" max="16384" width="11.42578125" style="4"/>
  </cols>
  <sheetData>
    <row r="1" spans="1:13" x14ac:dyDescent="0.25">
      <c r="A1" s="2" t="s">
        <v>0</v>
      </c>
      <c r="B1" s="3">
        <v>0</v>
      </c>
      <c r="C1" s="3">
        <v>1</v>
      </c>
      <c r="D1" s="3">
        <v>2</v>
      </c>
      <c r="E1" s="3">
        <v>3</v>
      </c>
      <c r="F1" s="3">
        <v>4</v>
      </c>
      <c r="G1" s="3">
        <v>5</v>
      </c>
    </row>
    <row r="2" spans="1:13" x14ac:dyDescent="0.25">
      <c r="A2" s="5" t="s">
        <v>1</v>
      </c>
      <c r="B2" s="4">
        <v>0</v>
      </c>
      <c r="C2" s="4">
        <v>0</v>
      </c>
      <c r="D2" s="4">
        <v>13</v>
      </c>
      <c r="E2" s="4">
        <v>25</v>
      </c>
      <c r="F2" s="4">
        <v>37</v>
      </c>
      <c r="G2" s="4">
        <v>49</v>
      </c>
    </row>
    <row r="3" spans="1:13" x14ac:dyDescent="0.25">
      <c r="A3" s="6" t="s">
        <v>2</v>
      </c>
      <c r="B3" s="7">
        <v>3.2500000000000001E-2</v>
      </c>
      <c r="C3" s="7">
        <v>3.2500000000000001E-2</v>
      </c>
      <c r="D3" s="7">
        <v>3.3000000000000002E-2</v>
      </c>
      <c r="E3" s="7">
        <v>3.3799999999999997E-2</v>
      </c>
      <c r="F3" s="7">
        <v>3.4500000000000003E-2</v>
      </c>
      <c r="G3" s="7">
        <v>3.4000000000000002E-2</v>
      </c>
      <c r="H3" s="7"/>
    </row>
    <row r="4" spans="1:13" x14ac:dyDescent="0.25">
      <c r="A4" s="6" t="s">
        <v>3</v>
      </c>
      <c r="B4" s="7">
        <v>2.3300000000000001E-2</v>
      </c>
      <c r="C4" s="7">
        <v>2.3300000000000001E-2</v>
      </c>
      <c r="D4" s="7">
        <v>2.3099999999999999E-2</v>
      </c>
      <c r="E4" s="7">
        <v>2.5399999999999999E-2</v>
      </c>
      <c r="F4" s="7">
        <v>2.3300000000000001E-2</v>
      </c>
      <c r="G4" s="7">
        <v>2.3099999999999999E-2</v>
      </c>
    </row>
    <row r="5" spans="1:13" x14ac:dyDescent="0.25">
      <c r="A5" s="6" t="s">
        <v>4</v>
      </c>
      <c r="B5" s="7">
        <f t="shared" ref="B5:G5" si="0">1-((1+B4)/(1+B3))</f>
        <v>8.9104116222759044E-3</v>
      </c>
      <c r="C5" s="7">
        <f t="shared" si="0"/>
        <v>8.9104116222759044E-3</v>
      </c>
      <c r="D5" s="7">
        <f t="shared" si="0"/>
        <v>9.5837366892546072E-3</v>
      </c>
      <c r="E5" s="7">
        <f t="shared" si="0"/>
        <v>8.1253627394080041E-3</v>
      </c>
      <c r="F5" s="7">
        <f t="shared" si="0"/>
        <v>1.0826486225229415E-2</v>
      </c>
      <c r="G5" s="7">
        <f t="shared" si="0"/>
        <v>1.0541586073501086E-2</v>
      </c>
    </row>
    <row r="6" spans="1:13" x14ac:dyDescent="0.25">
      <c r="A6" s="6" t="s">
        <v>5</v>
      </c>
      <c r="B6" s="8">
        <v>3191.08</v>
      </c>
      <c r="C6" s="9">
        <f>B6*(1+B5)</f>
        <v>3219.5138363196124</v>
      </c>
      <c r="D6" s="9">
        <f>C6*(1+C5)</f>
        <v>3248.2010298248333</v>
      </c>
      <c r="E6" s="9">
        <f>D6*(1+D5)</f>
        <v>3279.33093320844</v>
      </c>
      <c r="F6" s="9">
        <f>E6*(1+E5)</f>
        <v>3305.9766865833199</v>
      </c>
      <c r="G6" s="9">
        <f>F6*(1+F5)</f>
        <v>3341.7687976415436</v>
      </c>
    </row>
    <row r="7" spans="1:13" x14ac:dyDescent="0.25">
      <c r="A7" s="6" t="s">
        <v>6</v>
      </c>
      <c r="B7" s="7">
        <v>3.2500000000000001E-2</v>
      </c>
      <c r="C7" s="7">
        <v>3.2500000000000001E-2</v>
      </c>
      <c r="D7" s="7">
        <v>3.5000000000000003E-2</v>
      </c>
      <c r="E7" s="7">
        <v>0.03</v>
      </c>
      <c r="F7" s="7">
        <v>0.03</v>
      </c>
      <c r="G7" s="7">
        <v>0.03</v>
      </c>
    </row>
    <row r="8" spans="1:13" x14ac:dyDescent="0.25">
      <c r="A8" s="6" t="s">
        <v>7</v>
      </c>
      <c r="B8" s="7"/>
      <c r="C8" s="7">
        <v>0.06</v>
      </c>
      <c r="D8" s="7">
        <v>6.0999999999999999E-2</v>
      </c>
      <c r="E8" s="7">
        <v>6.2E-2</v>
      </c>
      <c r="F8" s="7">
        <v>5.8000000000000003E-2</v>
      </c>
      <c r="G8" s="7">
        <v>5.9799999999999999E-2</v>
      </c>
    </row>
    <row r="9" spans="1:13" x14ac:dyDescent="0.25">
      <c r="A9" s="6" t="s">
        <v>8</v>
      </c>
      <c r="B9" s="7"/>
      <c r="C9" s="7">
        <f>C8+B7</f>
        <v>9.2499999999999999E-2</v>
      </c>
      <c r="D9" s="7">
        <f>D8+C7</f>
        <v>9.35E-2</v>
      </c>
      <c r="E9" s="7">
        <f>E8+D7</f>
        <v>9.7000000000000003E-2</v>
      </c>
      <c r="F9" s="7">
        <f>F8+E7</f>
        <v>8.7999999999999995E-2</v>
      </c>
      <c r="G9" s="7">
        <f>G8+F7</f>
        <v>8.9799999999999991E-2</v>
      </c>
    </row>
    <row r="10" spans="1:13" x14ac:dyDescent="0.25">
      <c r="A10" s="6" t="s">
        <v>9</v>
      </c>
      <c r="B10" s="7"/>
      <c r="C10" s="7">
        <v>2.8000000000000001E-2</v>
      </c>
      <c r="D10" s="7">
        <v>3.6999999999999998E-2</v>
      </c>
      <c r="E10" s="7">
        <v>3.7999999999999999E-2</v>
      </c>
      <c r="F10" s="7">
        <v>3.9E-2</v>
      </c>
      <c r="G10" s="7">
        <v>3.7999999999999999E-2</v>
      </c>
    </row>
    <row r="11" spans="1:13" s="63" customFormat="1" x14ac:dyDescent="0.25">
      <c r="A11" s="6" t="s">
        <v>34</v>
      </c>
      <c r="C11" s="81">
        <f>62.3%-58.1%</f>
        <v>4.2000000000000037E-2</v>
      </c>
      <c r="D11" s="81">
        <v>0.06</v>
      </c>
      <c r="E11" s="81">
        <v>0.08</v>
      </c>
      <c r="F11" s="81">
        <v>0.1</v>
      </c>
      <c r="G11" s="81">
        <v>0.12</v>
      </c>
    </row>
    <row r="12" spans="1:13" s="63" customFormat="1" x14ac:dyDescent="0.25">
      <c r="A12" s="6" t="s">
        <v>10</v>
      </c>
      <c r="C12" s="81">
        <v>0.01</v>
      </c>
      <c r="D12" s="81">
        <v>1.2999999999999999E-2</v>
      </c>
      <c r="E12" s="81">
        <v>1.6E-2</v>
      </c>
      <c r="F12" s="81">
        <v>1.9E-2</v>
      </c>
      <c r="G12" s="81">
        <v>2.1999999999999999E-2</v>
      </c>
    </row>
    <row r="13" spans="1:13" s="63" customFormat="1" x14ac:dyDescent="0.25">
      <c r="A13" s="6" t="s">
        <v>264</v>
      </c>
      <c r="C13" s="82">
        <f>2355720*10%</f>
        <v>235572</v>
      </c>
      <c r="D13" s="82">
        <f>ROUNDUP(C13*(1+C11),0)</f>
        <v>245467</v>
      </c>
      <c r="E13" s="82">
        <f>ROUNDUP(D13*(1+D11),0)</f>
        <v>260196</v>
      </c>
      <c r="F13" s="82">
        <f>ROUNDUP(E13*(1+E11),0)</f>
        <v>281012</v>
      </c>
      <c r="G13" s="82">
        <f>ROUNDUP(F13*(1+F11),0)</f>
        <v>309114</v>
      </c>
      <c r="H13" s="63" t="s">
        <v>262</v>
      </c>
      <c r="I13" s="83">
        <f>I14/30</f>
        <v>6.5444444444444452</v>
      </c>
      <c r="J13" s="83">
        <f>J14/30</f>
        <v>8.8666666666666671</v>
      </c>
      <c r="K13" s="83">
        <f>K14/30</f>
        <v>11.566666666666666</v>
      </c>
      <c r="L13" s="83">
        <f>L14/30</f>
        <v>14.833333333333334</v>
      </c>
      <c r="M13" s="83">
        <f>M14/30</f>
        <v>18.891666666666666</v>
      </c>
    </row>
    <row r="14" spans="1:13" s="63" customFormat="1" x14ac:dyDescent="0.25">
      <c r="A14" s="6" t="s">
        <v>269</v>
      </c>
      <c r="C14" s="82">
        <f>ROUNDUP(C13*C12,0)</f>
        <v>2356</v>
      </c>
      <c r="D14" s="82">
        <f>ROUNDUP(D13*D12,0)</f>
        <v>3192</v>
      </c>
      <c r="E14" s="82">
        <f>ROUNDUP(E13*E12,0)</f>
        <v>4164</v>
      </c>
      <c r="F14" s="82">
        <f>ROUNDUP(F13*F12,0)</f>
        <v>5340</v>
      </c>
      <c r="G14" s="82">
        <f>ROUNDUP(G13*G12,0)</f>
        <v>6801</v>
      </c>
      <c r="H14" s="63" t="s">
        <v>263</v>
      </c>
      <c r="I14" s="82">
        <f>C14/12</f>
        <v>196.33333333333334</v>
      </c>
      <c r="J14" s="83">
        <f>D14/12</f>
        <v>266</v>
      </c>
      <c r="K14" s="83">
        <f>E14/12</f>
        <v>347</v>
      </c>
      <c r="L14" s="83">
        <f>F14/12</f>
        <v>445</v>
      </c>
      <c r="M14" s="83">
        <f>G14/12</f>
        <v>566.75</v>
      </c>
    </row>
    <row r="15" spans="1:13" x14ac:dyDescent="0.25">
      <c r="A15" s="6" t="s">
        <v>261</v>
      </c>
      <c r="C15" s="72">
        <v>60000</v>
      </c>
      <c r="D15" s="39">
        <f>C15*(1+C3)</f>
        <v>61950</v>
      </c>
      <c r="E15" s="39">
        <f>D15*(1+D3)</f>
        <v>63994.35</v>
      </c>
      <c r="F15" s="39">
        <f>E15*(1+E3)</f>
        <v>66157.359030000007</v>
      </c>
      <c r="G15" s="39">
        <f>F15*(1+F3)</f>
        <v>68439.787916535002</v>
      </c>
    </row>
    <row r="16" spans="1:13" x14ac:dyDescent="0.25">
      <c r="A16" s="13" t="s">
        <v>14</v>
      </c>
      <c r="C16" s="20"/>
      <c r="D16" s="20"/>
      <c r="E16" s="20"/>
      <c r="F16" s="20"/>
      <c r="G16" s="20"/>
      <c r="I16" s="34"/>
    </row>
    <row r="17" spans="1:9" x14ac:dyDescent="0.25">
      <c r="A17" s="6" t="s">
        <v>15</v>
      </c>
      <c r="C17" s="14">
        <v>1</v>
      </c>
      <c r="D17" s="14">
        <v>1</v>
      </c>
      <c r="E17" s="14">
        <v>1</v>
      </c>
      <c r="F17" s="14">
        <v>1</v>
      </c>
      <c r="G17" s="14">
        <v>1</v>
      </c>
      <c r="I17" s="17"/>
    </row>
    <row r="18" spans="1:9" x14ac:dyDescent="0.25">
      <c r="A18" s="6"/>
      <c r="C18" s="20"/>
      <c r="D18" s="20"/>
      <c r="E18" s="20"/>
      <c r="F18" s="20"/>
      <c r="G18" s="20"/>
    </row>
    <row r="19" spans="1:9" x14ac:dyDescent="0.25">
      <c r="A19" s="6" t="s">
        <v>16</v>
      </c>
      <c r="C19" s="20">
        <v>828116</v>
      </c>
      <c r="D19" s="20">
        <f>C19*(1+C9)</f>
        <v>904716.73</v>
      </c>
      <c r="E19" s="20">
        <f>D19*(1+D9)</f>
        <v>989307.74425499991</v>
      </c>
      <c r="F19" s="20">
        <f>E19*(1+E9)</f>
        <v>1085270.5954477349</v>
      </c>
      <c r="G19" s="20">
        <f>F19*(1+F9)</f>
        <v>1180774.4078471358</v>
      </c>
    </row>
    <row r="20" spans="1:9" x14ac:dyDescent="0.25">
      <c r="A20" s="6" t="s">
        <v>17</v>
      </c>
      <c r="C20" s="20">
        <v>97032</v>
      </c>
      <c r="D20" s="20">
        <f>C20*(1+C9)</f>
        <v>106007.46</v>
      </c>
      <c r="E20" s="20">
        <f>D20*(1+D9)</f>
        <v>115919.15751</v>
      </c>
      <c r="F20" s="20">
        <f>E20*(1+E9)</f>
        <v>127163.31578847</v>
      </c>
      <c r="G20" s="20">
        <f>F20*(1+F9)</f>
        <v>138353.68757785537</v>
      </c>
      <c r="I20" s="73"/>
    </row>
    <row r="21" spans="1:9" x14ac:dyDescent="0.25">
      <c r="A21" s="6" t="s">
        <v>222</v>
      </c>
      <c r="B21" s="15">
        <v>0.01</v>
      </c>
      <c r="C21" s="20"/>
      <c r="D21" s="20"/>
      <c r="E21" s="20"/>
      <c r="F21" s="20"/>
      <c r="G21" s="20"/>
    </row>
    <row r="23" spans="1:9" x14ac:dyDescent="0.25">
      <c r="A23" s="5" t="s">
        <v>35</v>
      </c>
      <c r="B23" s="3">
        <v>0</v>
      </c>
      <c r="C23" s="3">
        <v>1</v>
      </c>
      <c r="D23" s="3">
        <v>2</v>
      </c>
      <c r="E23" s="3">
        <v>3</v>
      </c>
      <c r="F23" s="3">
        <v>4</v>
      </c>
      <c r="G23" s="3">
        <v>5</v>
      </c>
    </row>
    <row r="24" spans="1:9" x14ac:dyDescent="0.25">
      <c r="A24" s="21" t="s">
        <v>223</v>
      </c>
      <c r="B24" s="4" t="s">
        <v>38</v>
      </c>
      <c r="C24" s="4">
        <v>1</v>
      </c>
      <c r="D24" s="4">
        <v>1</v>
      </c>
      <c r="E24" s="4">
        <v>1</v>
      </c>
      <c r="F24" s="4">
        <v>1</v>
      </c>
      <c r="G24" s="4">
        <v>1</v>
      </c>
    </row>
    <row r="25" spans="1:9" x14ac:dyDescent="0.25">
      <c r="A25" s="6" t="s">
        <v>36</v>
      </c>
      <c r="C25" s="75">
        <v>2000000</v>
      </c>
      <c r="D25" s="22">
        <f>C25*(1+C9)</f>
        <v>2185000</v>
      </c>
      <c r="E25" s="22">
        <f>D25*(1+D9)</f>
        <v>2389297.5</v>
      </c>
      <c r="F25" s="22">
        <f>E25*(1+E9)</f>
        <v>2621059.3574999999</v>
      </c>
      <c r="G25" s="22">
        <f>F25*(1+F9)</f>
        <v>2851712.5809599999</v>
      </c>
      <c r="H25" s="4" t="s">
        <v>241</v>
      </c>
    </row>
    <row r="26" spans="1:9" x14ac:dyDescent="0.25">
      <c r="A26" s="6" t="s">
        <v>37</v>
      </c>
      <c r="C26" s="22">
        <f>IF(C25&lt;=($C$19*2),C20,0)</f>
        <v>0</v>
      </c>
      <c r="D26" s="22">
        <f>IF(D25&lt;=($C$19*2),D20,0)</f>
        <v>0</v>
      </c>
      <c r="E26" s="22">
        <f>IF(E25&lt;=($C$19*2),E20,0)</f>
        <v>0</v>
      </c>
      <c r="F26" s="22">
        <f>IF(F25&lt;=($C$19*2),F20,0)</f>
        <v>0</v>
      </c>
      <c r="G26" s="22">
        <f>IF(G25&lt;=($C$19*2),G20,0)</f>
        <v>0</v>
      </c>
    </row>
    <row r="27" spans="1:9" x14ac:dyDescent="0.25">
      <c r="A27" s="6" t="s">
        <v>222</v>
      </c>
      <c r="C27" s="22">
        <f>IF(C25&gt;=($C$19*4),(C25*FSP),0)</f>
        <v>0</v>
      </c>
      <c r="D27" s="22">
        <f>IF(D25&gt;=($C$19*4),(D25*FSP),0)</f>
        <v>0</v>
      </c>
      <c r="E27" s="22">
        <f>IF(E25&gt;=($C$19*4),(E25*FSP),0)</f>
        <v>0</v>
      </c>
      <c r="F27" s="22">
        <f>IF(F25&gt;=($C$19*4),(F25*FSP),0)</f>
        <v>0</v>
      </c>
      <c r="G27" s="22">
        <f>IF(G25&gt;=($C$19*4),(G25*FSP),0)</f>
        <v>0</v>
      </c>
    </row>
    <row r="28" spans="1:9" x14ac:dyDescent="0.25">
      <c r="A28" s="21" t="s">
        <v>225</v>
      </c>
      <c r="B28" s="4" t="s">
        <v>38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</row>
    <row r="29" spans="1:9" x14ac:dyDescent="0.25">
      <c r="A29" s="6" t="s">
        <v>36</v>
      </c>
      <c r="C29" s="75">
        <v>0</v>
      </c>
      <c r="D29" s="22">
        <f>C29*(1+C9)</f>
        <v>0</v>
      </c>
      <c r="E29" s="22">
        <f>D29*(1+D5)</f>
        <v>0</v>
      </c>
      <c r="F29" s="22">
        <f>E29*(1+E5)</f>
        <v>0</v>
      </c>
      <c r="G29" s="22">
        <f>F29*(1+F5)</f>
        <v>0</v>
      </c>
    </row>
    <row r="30" spans="1:9" x14ac:dyDescent="0.25">
      <c r="A30" s="6" t="s">
        <v>37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</row>
    <row r="31" spans="1:9" x14ac:dyDescent="0.25">
      <c r="A31" s="6" t="s">
        <v>222</v>
      </c>
      <c r="C31" s="22">
        <f>IF(C29&gt;=($C$19*4),(C29*FSP),0)</f>
        <v>0</v>
      </c>
      <c r="D31" s="22">
        <f>IF(D29&gt;=($C$19*4),(D29*FSP),0)</f>
        <v>0</v>
      </c>
      <c r="E31" s="22">
        <f>IF(E29&gt;=($C$19*4),(E29*FSP),0)</f>
        <v>0</v>
      </c>
      <c r="F31" s="22">
        <f>IF(F29&gt;=($C$19*4),(F29*FSP),0)</f>
        <v>0</v>
      </c>
      <c r="G31" s="22">
        <f>IF(G29&gt;=($C$19*4),(G29*FSP),0)</f>
        <v>0</v>
      </c>
    </row>
    <row r="32" spans="1:9" x14ac:dyDescent="0.25">
      <c r="A32" s="21" t="s">
        <v>224</v>
      </c>
      <c r="B32" s="4" t="s">
        <v>38</v>
      </c>
      <c r="C32" s="4">
        <v>1</v>
      </c>
      <c r="D32" s="4">
        <v>1</v>
      </c>
      <c r="E32" s="4">
        <v>1</v>
      </c>
      <c r="F32" s="4">
        <v>1</v>
      </c>
      <c r="G32" s="4">
        <v>1</v>
      </c>
    </row>
    <row r="33" spans="1:8" x14ac:dyDescent="0.25">
      <c r="A33" s="6" t="s">
        <v>36</v>
      </c>
      <c r="C33" s="75">
        <v>2000000</v>
      </c>
      <c r="D33" s="22">
        <f>C33*(1+C9)</f>
        <v>2185000</v>
      </c>
      <c r="E33" s="22">
        <f>D33*(1+D9)</f>
        <v>2389297.5</v>
      </c>
      <c r="F33" s="22">
        <f>E33*(1+E9)</f>
        <v>2621059.3574999999</v>
      </c>
      <c r="G33" s="22">
        <f>F33*(1+F9)</f>
        <v>2851712.5809599999</v>
      </c>
    </row>
    <row r="34" spans="1:8" x14ac:dyDescent="0.25">
      <c r="A34" s="6" t="s">
        <v>37</v>
      </c>
      <c r="C34" s="22">
        <f>IF(C33&lt;=($C$19*2),C20,0)</f>
        <v>0</v>
      </c>
      <c r="D34" s="22">
        <f>IF(D33&lt;=($C$19*2),D20,0)</f>
        <v>0</v>
      </c>
      <c r="E34" s="22">
        <f>IF(E33&lt;=($C$19*2),E20,0)</f>
        <v>0</v>
      </c>
      <c r="F34" s="22">
        <f>IF(F33&lt;=($C$19*2),F20,0)</f>
        <v>0</v>
      </c>
      <c r="G34" s="22">
        <f>IF(G33&lt;=($C$19*2),G20,0)</f>
        <v>0</v>
      </c>
    </row>
    <row r="35" spans="1:8" x14ac:dyDescent="0.25">
      <c r="A35" s="6" t="s">
        <v>222</v>
      </c>
      <c r="C35" s="22">
        <f>IF(C33&gt;=($C$19*4),(C33*FSP),0)</f>
        <v>0</v>
      </c>
      <c r="D35" s="22">
        <f>IF(D33&gt;=($C$19*4),(D33*FSP),0)</f>
        <v>0</v>
      </c>
      <c r="E35" s="22">
        <f>IF(E33&gt;=($C$19*4),(E33*FSP),0)</f>
        <v>0</v>
      </c>
      <c r="F35" s="22">
        <f>IF(F33&gt;=($C$19*4),(F33*FSP),0)</f>
        <v>0</v>
      </c>
      <c r="G35" s="22">
        <f>IF(G33&gt;=($C$19*4),(G33*FSP),0)</f>
        <v>0</v>
      </c>
    </row>
    <row r="37" spans="1:8" x14ac:dyDescent="0.25">
      <c r="A37" s="5" t="s">
        <v>39</v>
      </c>
      <c r="B37" s="3">
        <v>0</v>
      </c>
      <c r="C37" s="3">
        <v>1</v>
      </c>
      <c r="D37" s="3">
        <v>2</v>
      </c>
      <c r="E37" s="3">
        <v>3</v>
      </c>
      <c r="F37" s="3">
        <v>4</v>
      </c>
      <c r="G37" s="3">
        <v>5</v>
      </c>
    </row>
    <row r="38" spans="1:8" x14ac:dyDescent="0.25">
      <c r="A38" s="21" t="s">
        <v>231</v>
      </c>
      <c r="B38" s="4" t="s">
        <v>38</v>
      </c>
      <c r="C38" s="4">
        <v>0</v>
      </c>
      <c r="D38" s="4">
        <v>0</v>
      </c>
      <c r="E38" s="4">
        <v>1</v>
      </c>
      <c r="F38" s="4">
        <v>1</v>
      </c>
      <c r="G38" s="4">
        <v>1</v>
      </c>
    </row>
    <row r="39" spans="1:8" x14ac:dyDescent="0.25">
      <c r="A39" s="6" t="s">
        <v>36</v>
      </c>
      <c r="C39" s="22">
        <v>0</v>
      </c>
      <c r="D39" s="22">
        <f>C39*(1+C9)</f>
        <v>0</v>
      </c>
      <c r="E39" s="75">
        <v>3000000</v>
      </c>
      <c r="F39" s="22">
        <f>E39*(1+E9)</f>
        <v>3291000</v>
      </c>
      <c r="G39" s="22">
        <f>F39*(1+F9)</f>
        <v>3580608.0000000005</v>
      </c>
    </row>
    <row r="40" spans="1:8" x14ac:dyDescent="0.25">
      <c r="A40" s="6" t="s">
        <v>37</v>
      </c>
      <c r="C40" s="77">
        <f>IF(C39&lt;=($C$19*2),C34,0)*0</f>
        <v>0</v>
      </c>
      <c r="D40" s="77">
        <f>IF(D39&lt;=($C$19*2),D34,0)*0</f>
        <v>0</v>
      </c>
      <c r="E40" s="77">
        <f>IF(E39&lt;=($C$19*2),E34,0)*0</f>
        <v>0</v>
      </c>
      <c r="F40" s="77">
        <f>IF(F39&lt;=($C$19*2),F34,0)*0</f>
        <v>0</v>
      </c>
      <c r="G40" s="77">
        <f>IF(G39&lt;=($C$19*2),G34,0)*0</f>
        <v>0</v>
      </c>
      <c r="H40" s="4" t="s">
        <v>230</v>
      </c>
    </row>
    <row r="41" spans="1:8" x14ac:dyDescent="0.25">
      <c r="A41" s="6" t="s">
        <v>222</v>
      </c>
      <c r="C41" s="22">
        <f>IF(C39&gt;=($C$19*4),(C39*FSP),0)</f>
        <v>0</v>
      </c>
      <c r="D41" s="22">
        <f>IF(D39&gt;=($C$19*4),(D39*FSP),0)</f>
        <v>0</v>
      </c>
      <c r="E41" s="22">
        <f>IF(E39&gt;=($C$19*4),(E39*FSP),0)</f>
        <v>0</v>
      </c>
      <c r="F41" s="22">
        <f>IF(F39&gt;=($C$19*4),(F39*FSP),0)</f>
        <v>0</v>
      </c>
      <c r="G41" s="22">
        <f>IF(G39&gt;=($C$19*4),(G39*FSP),0)</f>
        <v>35806.080000000009</v>
      </c>
    </row>
    <row r="42" spans="1:8" x14ac:dyDescent="0.25">
      <c r="A42" s="21" t="s">
        <v>232</v>
      </c>
      <c r="B42" s="4" t="s">
        <v>38</v>
      </c>
      <c r="C42" s="4">
        <v>4</v>
      </c>
      <c r="D42" s="4">
        <v>4</v>
      </c>
      <c r="E42" s="4">
        <v>3</v>
      </c>
      <c r="F42" s="4">
        <v>3</v>
      </c>
      <c r="G42" s="4">
        <v>3</v>
      </c>
    </row>
    <row r="43" spans="1:8" x14ac:dyDescent="0.25">
      <c r="A43" s="6" t="s">
        <v>36</v>
      </c>
      <c r="C43" s="75">
        <v>1500000</v>
      </c>
      <c r="D43" s="22">
        <f>C43*(1+C9)</f>
        <v>1638750</v>
      </c>
      <c r="E43" s="22">
        <f>D43*(1+D9)</f>
        <v>1791973.1249999998</v>
      </c>
      <c r="F43" s="22">
        <f>E43*(1+E9)</f>
        <v>1965794.5181249997</v>
      </c>
      <c r="G43" s="22">
        <f>F43*(1+F9)</f>
        <v>2138784.43572</v>
      </c>
    </row>
    <row r="44" spans="1:8" x14ac:dyDescent="0.25">
      <c r="A44" s="6" t="s">
        <v>37</v>
      </c>
      <c r="C44" s="22">
        <f>IF(C43&lt;=($C$19*2),C20,0)</f>
        <v>97032</v>
      </c>
      <c r="D44" s="22">
        <f>IF(D43&lt;=($C$19*2),D20,0)</f>
        <v>106007.46</v>
      </c>
      <c r="E44" s="22">
        <f>IF(E43&lt;=($C$19*2),E20,0)</f>
        <v>0</v>
      </c>
      <c r="F44" s="22">
        <f>IF(F43&lt;=($C$19*2),F20,0)</f>
        <v>0</v>
      </c>
      <c r="G44" s="22">
        <f>IF(G43&lt;=($C$19*2),G20,0)</f>
        <v>0</v>
      </c>
    </row>
    <row r="45" spans="1:8" x14ac:dyDescent="0.25">
      <c r="A45" s="6" t="s">
        <v>222</v>
      </c>
      <c r="C45" s="22">
        <f>IF(C43&gt;=($C$19*4),(C43*FSP),0)</f>
        <v>0</v>
      </c>
      <c r="D45" s="22">
        <f>IF(D43&gt;=($C$19*4),(D43*FSP),0)</f>
        <v>0</v>
      </c>
      <c r="E45" s="22">
        <f>IF(E43&gt;=($C$19*4),(E43*FSP),0)</f>
        <v>0</v>
      </c>
      <c r="F45" s="22">
        <f>IF(F43&gt;=($C$19*4),(F43*FSP),0)</f>
        <v>0</v>
      </c>
      <c r="G45" s="22">
        <f>IF(G43&gt;=($C$19*4),(G43*FSP),0)</f>
        <v>0</v>
      </c>
    </row>
    <row r="47" spans="1:8" x14ac:dyDescent="0.25">
      <c r="A47" s="5" t="s">
        <v>40</v>
      </c>
      <c r="B47" s="3">
        <v>0</v>
      </c>
      <c r="C47" s="3">
        <v>1</v>
      </c>
      <c r="D47" s="3">
        <v>2</v>
      </c>
      <c r="E47" s="3">
        <v>3</v>
      </c>
      <c r="F47" s="3">
        <v>4</v>
      </c>
      <c r="G47" s="3">
        <v>5</v>
      </c>
    </row>
    <row r="48" spans="1:8" x14ac:dyDescent="0.25">
      <c r="A48" s="6" t="s">
        <v>41</v>
      </c>
      <c r="B48" s="4" t="s">
        <v>250</v>
      </c>
      <c r="C48" s="62">
        <v>300000</v>
      </c>
      <c r="D48" s="22">
        <f t="shared" ref="D48:D53" si="1">C48*(1+$C$3)</f>
        <v>309750</v>
      </c>
      <c r="E48" s="22">
        <f t="shared" ref="E48:E53" si="2">D48*(1+$D$3)</f>
        <v>319971.75</v>
      </c>
      <c r="F48" s="22">
        <f t="shared" ref="F48:F53" si="3">E48*(1+$E$3)</f>
        <v>330786.79515000002</v>
      </c>
      <c r="G48" s="22">
        <f t="shared" ref="G48:G53" si="4">F48*(1+$F$3)</f>
        <v>342198.939582675</v>
      </c>
    </row>
    <row r="49" spans="1:22" x14ac:dyDescent="0.25">
      <c r="A49" s="6" t="s">
        <v>226</v>
      </c>
      <c r="B49" s="4" t="s">
        <v>250</v>
      </c>
      <c r="C49" s="34">
        <v>400000</v>
      </c>
      <c r="D49" s="22">
        <f t="shared" si="1"/>
        <v>413000</v>
      </c>
      <c r="E49" s="22">
        <f t="shared" si="2"/>
        <v>426628.99999999994</v>
      </c>
      <c r="F49" s="22">
        <f t="shared" si="3"/>
        <v>441049.06019999995</v>
      </c>
      <c r="G49" s="22">
        <f t="shared" si="4"/>
        <v>456265.25277689996</v>
      </c>
    </row>
    <row r="50" spans="1:22" x14ac:dyDescent="0.25">
      <c r="A50" s="6" t="s">
        <v>43</v>
      </c>
      <c r="B50" s="4" t="s">
        <v>250</v>
      </c>
      <c r="C50" s="34">
        <v>150000</v>
      </c>
      <c r="D50" s="22">
        <f t="shared" si="1"/>
        <v>154875</v>
      </c>
      <c r="E50" s="22">
        <f t="shared" si="2"/>
        <v>159985.875</v>
      </c>
      <c r="F50" s="22">
        <f t="shared" si="3"/>
        <v>165393.39757500001</v>
      </c>
      <c r="G50" s="22">
        <f t="shared" si="4"/>
        <v>171099.4697913375</v>
      </c>
    </row>
    <row r="51" spans="1:22" x14ac:dyDescent="0.25">
      <c r="A51" s="6" t="s">
        <v>44</v>
      </c>
      <c r="B51" s="4" t="s">
        <v>250</v>
      </c>
      <c r="C51" s="34">
        <v>30000</v>
      </c>
      <c r="D51" s="22">
        <f t="shared" si="1"/>
        <v>30975</v>
      </c>
      <c r="E51" s="22">
        <f t="shared" si="2"/>
        <v>31997.174999999999</v>
      </c>
      <c r="F51" s="22">
        <f t="shared" si="3"/>
        <v>33078.679515000003</v>
      </c>
      <c r="G51" s="22">
        <f t="shared" si="4"/>
        <v>34219.893958267501</v>
      </c>
    </row>
    <row r="52" spans="1:22" x14ac:dyDescent="0.25">
      <c r="A52" s="6" t="s">
        <v>45</v>
      </c>
      <c r="B52" s="4" t="s">
        <v>250</v>
      </c>
      <c r="C52" s="34">
        <v>160000</v>
      </c>
      <c r="D52" s="22">
        <f t="shared" si="1"/>
        <v>165200</v>
      </c>
      <c r="E52" s="22">
        <f t="shared" si="2"/>
        <v>170651.59999999998</v>
      </c>
      <c r="F52" s="22">
        <f t="shared" si="3"/>
        <v>176419.62407999998</v>
      </c>
      <c r="G52" s="22">
        <f t="shared" si="4"/>
        <v>182506.10111075998</v>
      </c>
    </row>
    <row r="53" spans="1:22" x14ac:dyDescent="0.25">
      <c r="A53" s="6" t="s">
        <v>46</v>
      </c>
      <c r="B53" s="4" t="s">
        <v>250</v>
      </c>
      <c r="C53" s="34">
        <v>20000</v>
      </c>
      <c r="D53" s="22">
        <f t="shared" si="1"/>
        <v>20650</v>
      </c>
      <c r="E53" s="22">
        <f t="shared" si="2"/>
        <v>21331.449999999997</v>
      </c>
      <c r="F53" s="22">
        <f t="shared" si="3"/>
        <v>22052.453009999997</v>
      </c>
      <c r="G53" s="22">
        <f t="shared" si="4"/>
        <v>22813.262638844997</v>
      </c>
    </row>
    <row r="55" spans="1:22" x14ac:dyDescent="0.25">
      <c r="A55" s="5" t="s">
        <v>251</v>
      </c>
      <c r="B55" s="3">
        <v>0</v>
      </c>
      <c r="C55" s="3">
        <v>1</v>
      </c>
      <c r="D55" s="3">
        <v>2</v>
      </c>
      <c r="E55" s="3">
        <v>3</v>
      </c>
      <c r="F55" s="3">
        <v>4</v>
      </c>
      <c r="G55" s="3">
        <v>5</v>
      </c>
    </row>
    <row r="56" spans="1:22" x14ac:dyDescent="0.25">
      <c r="A56" s="6" t="s">
        <v>48</v>
      </c>
      <c r="C56" s="34">
        <v>600000</v>
      </c>
      <c r="D56" s="22">
        <f t="shared" ref="D56:D62" si="5">C56*(1+$C$3)</f>
        <v>619500</v>
      </c>
      <c r="E56" s="22">
        <f t="shared" ref="E56:E62" si="6">D56*(1+$D$3)</f>
        <v>639943.5</v>
      </c>
      <c r="F56" s="22">
        <f t="shared" ref="F56:F62" si="7">E56*(1+$E$3)</f>
        <v>661573.59030000004</v>
      </c>
      <c r="G56" s="22">
        <f t="shared" ref="G56:G62" si="8">F56*(1+$F$3)</f>
        <v>684397.87916534999</v>
      </c>
      <c r="M56" s="31"/>
    </row>
    <row r="57" spans="1:22" x14ac:dyDescent="0.25">
      <c r="A57" s="6" t="s">
        <v>41</v>
      </c>
      <c r="B57" s="4" t="s">
        <v>250</v>
      </c>
      <c r="C57" s="34">
        <v>700000</v>
      </c>
      <c r="D57" s="22">
        <f t="shared" si="5"/>
        <v>722750</v>
      </c>
      <c r="E57" s="22">
        <f t="shared" si="6"/>
        <v>746600.74999999988</v>
      </c>
      <c r="F57" s="22">
        <f t="shared" si="7"/>
        <v>771835.85534999997</v>
      </c>
      <c r="G57" s="22">
        <f t="shared" si="8"/>
        <v>798464.19235957495</v>
      </c>
    </row>
    <row r="58" spans="1:22" x14ac:dyDescent="0.25">
      <c r="A58" s="6" t="s">
        <v>42</v>
      </c>
      <c r="B58" s="4" t="s">
        <v>250</v>
      </c>
      <c r="C58" s="34">
        <v>50000</v>
      </c>
      <c r="D58" s="22">
        <f t="shared" si="5"/>
        <v>51625</v>
      </c>
      <c r="E58" s="22">
        <f t="shared" si="6"/>
        <v>53328.624999999993</v>
      </c>
      <c r="F58" s="22">
        <f t="shared" si="7"/>
        <v>55131.132524999994</v>
      </c>
      <c r="G58" s="22">
        <f t="shared" si="8"/>
        <v>57033.156597112495</v>
      </c>
      <c r="L58" s="31"/>
      <c r="M58" s="31"/>
    </row>
    <row r="59" spans="1:22" x14ac:dyDescent="0.25">
      <c r="A59" s="6" t="s">
        <v>43</v>
      </c>
      <c r="B59" s="4" t="s">
        <v>250</v>
      </c>
      <c r="C59" s="34">
        <v>50000</v>
      </c>
      <c r="D59" s="22">
        <f t="shared" si="5"/>
        <v>51625</v>
      </c>
      <c r="E59" s="22">
        <f t="shared" si="6"/>
        <v>53328.624999999993</v>
      </c>
      <c r="F59" s="22">
        <f t="shared" si="7"/>
        <v>55131.132524999994</v>
      </c>
      <c r="G59" s="22">
        <f t="shared" si="8"/>
        <v>57033.156597112495</v>
      </c>
      <c r="N59" s="71" t="s">
        <v>117</v>
      </c>
      <c r="O59" s="20">
        <f>I14</f>
        <v>196.33333333333334</v>
      </c>
      <c r="Q59" s="31"/>
      <c r="R59" s="31"/>
    </row>
    <row r="60" spans="1:22" x14ac:dyDescent="0.25">
      <c r="A60" s="6" t="s">
        <v>44</v>
      </c>
      <c r="B60" s="4" t="s">
        <v>250</v>
      </c>
      <c r="C60" s="34">
        <v>10000</v>
      </c>
      <c r="D60" s="22">
        <f t="shared" si="5"/>
        <v>10325</v>
      </c>
      <c r="E60" s="22">
        <f t="shared" si="6"/>
        <v>10665.724999999999</v>
      </c>
      <c r="F60" s="22">
        <f t="shared" si="7"/>
        <v>11026.226504999999</v>
      </c>
      <c r="G60" s="22">
        <f t="shared" si="8"/>
        <v>11406.631319422499</v>
      </c>
      <c r="N60" s="71" t="s">
        <v>110</v>
      </c>
      <c r="O60" s="4">
        <v>34</v>
      </c>
      <c r="P60" s="48" t="s">
        <v>115</v>
      </c>
      <c r="Q60" s="4">
        <v>1000</v>
      </c>
      <c r="R60" s="48" t="s">
        <v>109</v>
      </c>
      <c r="S60" s="47">
        <f>$O$59/Q60</f>
        <v>0.19633333333333333</v>
      </c>
      <c r="T60" s="31">
        <f>O60*S60</f>
        <v>6.6753333333333336</v>
      </c>
      <c r="U60" s="48" t="s">
        <v>115</v>
      </c>
      <c r="V60" s="31">
        <f>T60/O59</f>
        <v>3.4000000000000002E-2</v>
      </c>
    </row>
    <row r="61" spans="1:22" x14ac:dyDescent="0.25">
      <c r="A61" s="6" t="s">
        <v>45</v>
      </c>
      <c r="B61" s="4" t="s">
        <v>250</v>
      </c>
      <c r="C61" s="34">
        <v>20000</v>
      </c>
      <c r="D61" s="22">
        <f t="shared" si="5"/>
        <v>20650</v>
      </c>
      <c r="E61" s="22">
        <f t="shared" si="6"/>
        <v>21331.449999999997</v>
      </c>
      <c r="F61" s="22">
        <f t="shared" si="7"/>
        <v>22052.453009999997</v>
      </c>
      <c r="G61" s="22">
        <f t="shared" si="8"/>
        <v>22813.262638844997</v>
      </c>
      <c r="N61" s="71" t="s">
        <v>111</v>
      </c>
      <c r="O61" s="4">
        <v>10</v>
      </c>
      <c r="P61" s="48" t="s">
        <v>114</v>
      </c>
      <c r="Q61" s="4">
        <v>1000</v>
      </c>
      <c r="R61" s="48" t="s">
        <v>109</v>
      </c>
      <c r="S61" s="47">
        <f>$O$59/Q61</f>
        <v>0.19633333333333333</v>
      </c>
      <c r="T61" s="31">
        <f>O61*S61</f>
        <v>1.9633333333333334</v>
      </c>
      <c r="U61" s="48" t="s">
        <v>114</v>
      </c>
      <c r="V61" s="31">
        <f>T61/O59</f>
        <v>0.01</v>
      </c>
    </row>
    <row r="62" spans="1:22" x14ac:dyDescent="0.25">
      <c r="A62" s="6" t="s">
        <v>46</v>
      </c>
      <c r="B62" s="4" t="s">
        <v>250</v>
      </c>
      <c r="C62" s="34">
        <v>30000</v>
      </c>
      <c r="D62" s="22">
        <f t="shared" si="5"/>
        <v>30975</v>
      </c>
      <c r="E62" s="22">
        <f t="shared" si="6"/>
        <v>31997.174999999999</v>
      </c>
      <c r="F62" s="22">
        <f t="shared" si="7"/>
        <v>33078.679515000003</v>
      </c>
      <c r="G62" s="22">
        <f t="shared" si="8"/>
        <v>34219.893958267501</v>
      </c>
      <c r="N62" s="71" t="s">
        <v>112</v>
      </c>
      <c r="O62" s="4">
        <v>23</v>
      </c>
      <c r="P62" s="48" t="s">
        <v>115</v>
      </c>
      <c r="Q62" s="4">
        <v>1000</v>
      </c>
      <c r="R62" s="48" t="s">
        <v>109</v>
      </c>
      <c r="S62" s="47">
        <f>$O$59/Q62</f>
        <v>0.19633333333333333</v>
      </c>
      <c r="T62" s="31">
        <f>O62*S62</f>
        <v>4.5156666666666663</v>
      </c>
      <c r="U62" s="48" t="s">
        <v>115</v>
      </c>
      <c r="V62" s="31">
        <f>T62/O59</f>
        <v>2.2999999999999996E-2</v>
      </c>
    </row>
    <row r="63" spans="1:22" x14ac:dyDescent="0.25">
      <c r="N63" s="71" t="s">
        <v>113</v>
      </c>
      <c r="O63" s="4">
        <v>7.5</v>
      </c>
      <c r="P63" s="48" t="s">
        <v>116</v>
      </c>
      <c r="Q63" s="4">
        <v>1000</v>
      </c>
      <c r="R63" s="48" t="s">
        <v>109</v>
      </c>
      <c r="S63" s="47">
        <f>$O$59/Q63</f>
        <v>0.19633333333333333</v>
      </c>
      <c r="T63" s="31">
        <f>O63*S63</f>
        <v>1.4724999999999999</v>
      </c>
      <c r="U63" s="48" t="s">
        <v>116</v>
      </c>
      <c r="V63" s="31">
        <f>T63/O59</f>
        <v>7.4999999999999989E-3</v>
      </c>
    </row>
    <row r="65" spans="1:7" x14ac:dyDescent="0.25">
      <c r="A65" s="5" t="s">
        <v>107</v>
      </c>
      <c r="C65" s="15">
        <v>0.33</v>
      </c>
      <c r="D65" s="15">
        <v>0.32</v>
      </c>
      <c r="E65" s="15">
        <v>0.31</v>
      </c>
      <c r="F65" s="15">
        <v>0.3</v>
      </c>
      <c r="G65" s="15">
        <v>0.3</v>
      </c>
    </row>
    <row r="66" spans="1:7" x14ac:dyDescent="0.25">
      <c r="A66" s="5" t="s">
        <v>108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</row>
    <row r="76" spans="1:7" x14ac:dyDescent="0.25">
      <c r="C76" s="76"/>
    </row>
    <row r="77" spans="1:7" x14ac:dyDescent="0.25">
      <c r="C77" s="76"/>
    </row>
    <row r="78" spans="1:7" x14ac:dyDescent="0.25">
      <c r="C78" s="14"/>
    </row>
  </sheetData>
  <pageMargins left="0.7" right="0.7" top="0.75" bottom="0.75" header="0.3" footer="0.3"/>
  <pageSetup orientation="portrait" horizontalDpi="360" verticalDpi="36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0"/>
  <sheetViews>
    <sheetView workbookViewId="0">
      <selection activeCell="F19" sqref="A12:F19"/>
    </sheetView>
  </sheetViews>
  <sheetFormatPr baseColWidth="10" defaultRowHeight="15" x14ac:dyDescent="0.25"/>
  <cols>
    <col min="1" max="1" width="23.140625" bestFit="1" customWidth="1"/>
    <col min="2" max="2" width="13.5703125" bestFit="1" customWidth="1"/>
    <col min="3" max="6" width="15" bestFit="1" customWidth="1"/>
  </cols>
  <sheetData>
    <row r="3" spans="1:6" x14ac:dyDescent="0.25">
      <c r="A3" s="105" t="s">
        <v>270</v>
      </c>
    </row>
    <row r="4" spans="1:6" x14ac:dyDescent="0.25">
      <c r="A4" s="104"/>
    </row>
    <row r="5" spans="1:6" x14ac:dyDescent="0.25">
      <c r="A5" s="95" t="s">
        <v>0</v>
      </c>
      <c r="B5" s="96">
        <v>1</v>
      </c>
      <c r="C5" s="96">
        <v>2</v>
      </c>
      <c r="D5" s="96">
        <v>3</v>
      </c>
      <c r="E5" s="96">
        <v>4</v>
      </c>
      <c r="F5" s="96">
        <v>5</v>
      </c>
    </row>
    <row r="6" spans="1:6" x14ac:dyDescent="0.25">
      <c r="A6" s="97" t="s">
        <v>269</v>
      </c>
      <c r="B6" s="98">
        <v>2356</v>
      </c>
      <c r="C6" s="98">
        <v>3192</v>
      </c>
      <c r="D6" s="98">
        <v>4164</v>
      </c>
      <c r="E6" s="98">
        <v>5340</v>
      </c>
      <c r="F6" s="98">
        <v>6801</v>
      </c>
    </row>
    <row r="7" spans="1:6" x14ac:dyDescent="0.25">
      <c r="A7" s="97" t="s">
        <v>261</v>
      </c>
      <c r="B7" s="99">
        <v>60000</v>
      </c>
      <c r="C7" s="99">
        <v>61950</v>
      </c>
      <c r="D7" s="99">
        <v>63994.35</v>
      </c>
      <c r="E7" s="99">
        <v>66157.359030000007</v>
      </c>
      <c r="F7" s="99">
        <v>68439.787916535002</v>
      </c>
    </row>
    <row r="8" spans="1:6" x14ac:dyDescent="0.25">
      <c r="A8" s="63"/>
    </row>
    <row r="10" spans="1:6" x14ac:dyDescent="0.25">
      <c r="A10" s="106" t="s">
        <v>278</v>
      </c>
    </row>
    <row r="12" spans="1:6" x14ac:dyDescent="0.25">
      <c r="A12" s="95" t="s">
        <v>0</v>
      </c>
      <c r="B12" s="96">
        <v>1</v>
      </c>
      <c r="C12" s="96">
        <v>2</v>
      </c>
      <c r="D12" s="96">
        <v>3</v>
      </c>
      <c r="E12" s="96">
        <v>4</v>
      </c>
      <c r="F12" s="96">
        <v>5</v>
      </c>
    </row>
    <row r="13" spans="1:6" x14ac:dyDescent="0.25">
      <c r="A13" s="97" t="s">
        <v>272</v>
      </c>
      <c r="B13" s="99">
        <f>B7*B6</f>
        <v>141360000</v>
      </c>
      <c r="C13" s="99">
        <f t="shared" ref="C13:F13" si="0">C7*C6</f>
        <v>197744400</v>
      </c>
      <c r="D13" s="99">
        <f t="shared" si="0"/>
        <v>266472473.40000001</v>
      </c>
      <c r="E13" s="99">
        <f t="shared" si="0"/>
        <v>353280297.22020006</v>
      </c>
      <c r="F13" s="99">
        <f t="shared" si="0"/>
        <v>465458997.62035453</v>
      </c>
    </row>
    <row r="14" spans="1:6" x14ac:dyDescent="0.25">
      <c r="A14" s="97" t="s">
        <v>271</v>
      </c>
      <c r="B14" s="99">
        <f>SUM(Nomina!N123)</f>
        <v>103940820</v>
      </c>
      <c r="C14" s="99">
        <f>Nomina!Z123</f>
        <v>113615321.84999999</v>
      </c>
      <c r="D14" s="99">
        <f>Nomina!AL119</f>
        <v>89022012.124871224</v>
      </c>
      <c r="E14" s="99">
        <f>SUM(Nomina!AM118:AX118)</f>
        <v>97639005.404396266</v>
      </c>
      <c r="F14" s="99">
        <f>SUM(Nomina!AY118:BJ118)</f>
        <v>106231721.51919375</v>
      </c>
    </row>
    <row r="15" spans="1:6" x14ac:dyDescent="0.25">
      <c r="A15" s="97" t="s">
        <v>273</v>
      </c>
      <c r="B15" s="99">
        <f>'C y G Fijos'!N23</f>
        <v>17520000</v>
      </c>
      <c r="C15" s="99">
        <f>'C y G Fijos'!Z23</f>
        <v>18089400</v>
      </c>
      <c r="D15" s="99">
        <f>'C y G Fijos'!AL23</f>
        <v>18686350.199999999</v>
      </c>
      <c r="E15" s="99">
        <f>'C y G Fijos'!AX23</f>
        <v>19317948.836760003</v>
      </c>
      <c r="F15" s="99">
        <f>'C y G Fijos'!BJ23</f>
        <v>19984418.071628224</v>
      </c>
    </row>
    <row r="16" spans="1:6" x14ac:dyDescent="0.25">
      <c r="A16" s="97" t="s">
        <v>274</v>
      </c>
      <c r="B16" s="99">
        <f>'Inv. Inicial'!$N$28</f>
        <v>2565000</v>
      </c>
      <c r="C16" s="99">
        <f>'Inv. Inicial'!$N$28</f>
        <v>2565000</v>
      </c>
      <c r="D16" s="99">
        <f>'Inv. Inicial'!$N$28</f>
        <v>2565000</v>
      </c>
      <c r="E16" s="99">
        <f>'Inv. Inicial'!$N$28</f>
        <v>2565000</v>
      </c>
      <c r="F16" s="99">
        <f>'Inv. Inicial'!$N$28</f>
        <v>2565000</v>
      </c>
    </row>
    <row r="17" spans="1:6" x14ac:dyDescent="0.25">
      <c r="A17" s="97" t="s">
        <v>275</v>
      </c>
      <c r="B17" s="99">
        <f>FC!N21</f>
        <v>17467893.989808999</v>
      </c>
      <c r="C17" s="99">
        <f>FC!Z21</f>
        <v>13621752.193887755</v>
      </c>
      <c r="D17" s="99">
        <f>FC!AL21</f>
        <v>9775610.3979665097</v>
      </c>
      <c r="E17" s="99">
        <f>FC!AX21</f>
        <v>5929468.6020452622</v>
      </c>
      <c r="F17" s="99">
        <f>FC!BJ21</f>
        <v>2083326.8061240164</v>
      </c>
    </row>
    <row r="18" spans="1:6" x14ac:dyDescent="0.25">
      <c r="A18" s="97" t="s">
        <v>174</v>
      </c>
      <c r="B18" s="99">
        <v>0</v>
      </c>
      <c r="C18" s="99"/>
      <c r="D18" s="99">
        <f ca="1">ER!AL11</f>
        <v>86839039.945965573</v>
      </c>
      <c r="E18" s="99">
        <f>ER!AX11</f>
        <v>113945987.45210026</v>
      </c>
      <c r="F18" s="99">
        <f>ER!BJ11</f>
        <v>167160143.63921356</v>
      </c>
    </row>
    <row r="19" spans="1:6" x14ac:dyDescent="0.25">
      <c r="A19" s="101" t="s">
        <v>276</v>
      </c>
      <c r="B19" s="100">
        <f>B13-SUM(B14:B18)</f>
        <v>-133713.98980900645</v>
      </c>
      <c r="C19" s="100">
        <f t="shared" ref="C19:F19" si="1">C13-SUM(C14:C18)</f>
        <v>49852925.956112266</v>
      </c>
      <c r="D19" s="100">
        <f t="shared" ca="1" si="1"/>
        <v>59584460.731196702</v>
      </c>
      <c r="E19" s="100">
        <f t="shared" si="1"/>
        <v>113882886.92489827</v>
      </c>
      <c r="F19" s="100">
        <f t="shared" si="1"/>
        <v>167434387.58419496</v>
      </c>
    </row>
    <row r="20" spans="1:6" x14ac:dyDescent="0.25">
      <c r="B20" s="9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5"/>
  <sheetViews>
    <sheetView zoomScaleNormal="100" workbookViewId="0">
      <pane xSplit="1" topLeftCell="B1" activePane="topRight" state="frozen"/>
      <selection pane="topRight" activeCell="F25" sqref="F25"/>
    </sheetView>
  </sheetViews>
  <sheetFormatPr baseColWidth="10" defaultRowHeight="15" x14ac:dyDescent="0.25"/>
  <cols>
    <col min="1" max="1" width="35.42578125" style="4" bestFit="1" customWidth="1"/>
    <col min="2" max="2" width="2.140625" style="4" bestFit="1" customWidth="1"/>
    <col min="3" max="4" width="16.140625" style="4" bestFit="1" customWidth="1"/>
    <col min="5" max="5" width="16.7109375" style="4" bestFit="1" customWidth="1"/>
    <col min="6" max="25" width="17.7109375" style="4" bestFit="1" customWidth="1"/>
    <col min="26" max="26" width="18.28515625" style="4" bestFit="1" customWidth="1"/>
    <col min="27" max="27" width="17.7109375" style="4" bestFit="1" customWidth="1"/>
    <col min="28" max="61" width="18.7109375" style="4" bestFit="1" customWidth="1"/>
    <col min="62" max="62" width="20.42578125" style="4" bestFit="1" customWidth="1"/>
    <col min="63" max="16384" width="11.42578125" style="4"/>
  </cols>
  <sheetData>
    <row r="1" spans="1:62" x14ac:dyDescent="0.25">
      <c r="A1" s="23" t="s">
        <v>49</v>
      </c>
      <c r="B1" s="3">
        <v>0</v>
      </c>
      <c r="C1" s="3">
        <v>1</v>
      </c>
      <c r="D1" s="3">
        <v>2</v>
      </c>
      <c r="E1" s="3">
        <v>3</v>
      </c>
      <c r="F1" s="3">
        <v>4</v>
      </c>
      <c r="G1" s="3">
        <v>5</v>
      </c>
      <c r="H1" s="3">
        <v>6</v>
      </c>
      <c r="I1" s="3">
        <v>7</v>
      </c>
      <c r="J1" s="3">
        <v>8</v>
      </c>
      <c r="K1" s="3">
        <v>9</v>
      </c>
      <c r="L1" s="3">
        <v>10</v>
      </c>
      <c r="M1" s="3">
        <v>11</v>
      </c>
      <c r="N1" s="3">
        <v>12</v>
      </c>
      <c r="O1" s="3">
        <v>13</v>
      </c>
      <c r="P1" s="3">
        <v>14</v>
      </c>
      <c r="Q1" s="3">
        <v>15</v>
      </c>
      <c r="R1" s="3">
        <v>16</v>
      </c>
      <c r="S1" s="3">
        <v>17</v>
      </c>
      <c r="T1" s="3">
        <v>18</v>
      </c>
      <c r="U1" s="3">
        <v>19</v>
      </c>
      <c r="V1" s="3">
        <v>20</v>
      </c>
      <c r="W1" s="3">
        <v>21</v>
      </c>
      <c r="X1" s="3">
        <v>22</v>
      </c>
      <c r="Y1" s="3">
        <v>23</v>
      </c>
      <c r="Z1" s="3">
        <v>24</v>
      </c>
      <c r="AA1" s="3">
        <v>25</v>
      </c>
      <c r="AB1" s="3">
        <v>26</v>
      </c>
      <c r="AC1" s="3">
        <v>27</v>
      </c>
      <c r="AD1" s="3">
        <v>28</v>
      </c>
      <c r="AE1" s="3">
        <v>29</v>
      </c>
      <c r="AF1" s="3">
        <v>30</v>
      </c>
      <c r="AG1" s="3">
        <v>31</v>
      </c>
      <c r="AH1" s="3">
        <v>32</v>
      </c>
      <c r="AI1" s="3">
        <v>33</v>
      </c>
      <c r="AJ1" s="3">
        <v>34</v>
      </c>
      <c r="AK1" s="3">
        <v>35</v>
      </c>
      <c r="AL1" s="3">
        <v>36</v>
      </c>
      <c r="AM1" s="3">
        <v>37</v>
      </c>
      <c r="AN1" s="3">
        <v>38</v>
      </c>
      <c r="AO1" s="3">
        <v>39</v>
      </c>
      <c r="AP1" s="3">
        <v>40</v>
      </c>
      <c r="AQ1" s="3">
        <v>41</v>
      </c>
      <c r="AR1" s="3">
        <v>42</v>
      </c>
      <c r="AS1" s="3">
        <v>43</v>
      </c>
      <c r="AT1" s="3">
        <v>44</v>
      </c>
      <c r="AU1" s="3">
        <v>45</v>
      </c>
      <c r="AV1" s="3">
        <v>46</v>
      </c>
      <c r="AW1" s="3">
        <v>47</v>
      </c>
      <c r="AX1" s="3">
        <v>48</v>
      </c>
      <c r="AY1" s="3">
        <v>49</v>
      </c>
      <c r="AZ1" s="3">
        <v>50</v>
      </c>
      <c r="BA1" s="3">
        <v>51</v>
      </c>
      <c r="BB1" s="3">
        <v>52</v>
      </c>
      <c r="BC1" s="3">
        <v>53</v>
      </c>
      <c r="BD1" s="3">
        <v>54</v>
      </c>
      <c r="BE1" s="3">
        <v>55</v>
      </c>
      <c r="BF1" s="3">
        <v>56</v>
      </c>
      <c r="BG1" s="3">
        <v>57</v>
      </c>
      <c r="BH1" s="3">
        <v>58</v>
      </c>
      <c r="BI1" s="3">
        <v>59</v>
      </c>
      <c r="BJ1" s="3">
        <v>60</v>
      </c>
    </row>
    <row r="2" spans="1:62" x14ac:dyDescent="0.25">
      <c r="A2" s="6" t="s">
        <v>50</v>
      </c>
      <c r="C2" s="40">
        <v>0</v>
      </c>
      <c r="D2" s="40">
        <v>0</v>
      </c>
      <c r="E2" s="40">
        <v>0</v>
      </c>
      <c r="F2" s="40">
        <v>0</v>
      </c>
      <c r="G2" s="40">
        <v>0.04</v>
      </c>
      <c r="H2" s="40">
        <f>G2*1.025</f>
        <v>4.0999999999999995E-2</v>
      </c>
      <c r="I2" s="40">
        <f>H2*1.035</f>
        <v>4.2434999999999994E-2</v>
      </c>
      <c r="J2" s="40">
        <f>I2*1.035</f>
        <v>4.3920224999999993E-2</v>
      </c>
      <c r="K2" s="40">
        <f>J2*1.05</f>
        <v>4.6116236249999998E-2</v>
      </c>
      <c r="L2" s="40">
        <f>K2*1.05</f>
        <v>4.84220480625E-2</v>
      </c>
      <c r="M2" s="40">
        <f>L2*1.05</f>
        <v>5.0843150465625001E-2</v>
      </c>
      <c r="N2" s="40">
        <f>M2*1.05</f>
        <v>5.3385307988906255E-2</v>
      </c>
      <c r="O2" s="40">
        <f t="shared" ref="O2:T2" si="0">+N2*1.04</f>
        <v>5.5520720308462508E-2</v>
      </c>
      <c r="P2" s="40">
        <f t="shared" si="0"/>
        <v>5.7741549120801011E-2</v>
      </c>
      <c r="Q2" s="40">
        <f t="shared" si="0"/>
        <v>6.0051211085633056E-2</v>
      </c>
      <c r="R2" s="40">
        <f t="shared" si="0"/>
        <v>6.2453259529058378E-2</v>
      </c>
      <c r="S2" s="40">
        <f t="shared" si="0"/>
        <v>6.4951389910220717E-2</v>
      </c>
      <c r="T2" s="40">
        <f t="shared" si="0"/>
        <v>6.7549445506629544E-2</v>
      </c>
      <c r="U2" s="40">
        <f t="shared" ref="U2:Z2" si="1">+T2*1.055</f>
        <v>7.126466500949416E-2</v>
      </c>
      <c r="V2" s="40">
        <f t="shared" si="1"/>
        <v>7.5184221585016336E-2</v>
      </c>
      <c r="W2" s="40">
        <f t="shared" si="1"/>
        <v>7.9319353772192236E-2</v>
      </c>
      <c r="X2" s="40">
        <f t="shared" si="1"/>
        <v>8.3681918229662811E-2</v>
      </c>
      <c r="Y2" s="40">
        <f t="shared" si="1"/>
        <v>8.8284423732294254E-2</v>
      </c>
      <c r="Z2" s="40">
        <f t="shared" si="1"/>
        <v>9.3140067037570426E-2</v>
      </c>
      <c r="AA2" s="40">
        <f>+Z2*1.04</f>
        <v>9.6865669719073247E-2</v>
      </c>
      <c r="AB2" s="40">
        <f>+AA2*1.04</f>
        <v>0.10074029650783618</v>
      </c>
      <c r="AC2" s="40">
        <f>+AB2*1.02</f>
        <v>0.10275510243799291</v>
      </c>
      <c r="AD2" s="40">
        <f t="shared" ref="AD2:AL2" si="2">+AC2*1.02</f>
        <v>0.10481020448675277</v>
      </c>
      <c r="AE2" s="40">
        <f t="shared" si="2"/>
        <v>0.10690640857648782</v>
      </c>
      <c r="AF2" s="40">
        <f t="shared" si="2"/>
        <v>0.10904453674801758</v>
      </c>
      <c r="AG2" s="40">
        <f t="shared" si="2"/>
        <v>0.11122542748297792</v>
      </c>
      <c r="AH2" s="40">
        <f t="shared" si="2"/>
        <v>0.11344993603263748</v>
      </c>
      <c r="AI2" s="40">
        <f t="shared" si="2"/>
        <v>0.11571893475329023</v>
      </c>
      <c r="AJ2" s="40">
        <f t="shared" si="2"/>
        <v>0.11803331344835603</v>
      </c>
      <c r="AK2" s="40">
        <f t="shared" si="2"/>
        <v>0.12039397971732316</v>
      </c>
      <c r="AL2" s="40">
        <f t="shared" si="2"/>
        <v>0.12280185931166962</v>
      </c>
      <c r="AM2" s="40">
        <v>0.08</v>
      </c>
      <c r="AN2" s="40">
        <f>+AM2*1.002</f>
        <v>8.0159999999999995E-2</v>
      </c>
      <c r="AO2" s="40">
        <f t="shared" ref="AO2:AX2" si="3">+AN2*1.002</f>
        <v>8.0320320000000001E-2</v>
      </c>
      <c r="AP2" s="40">
        <f t="shared" si="3"/>
        <v>8.0480960640000002E-2</v>
      </c>
      <c r="AQ2" s="40">
        <f t="shared" si="3"/>
        <v>8.0641922561279999E-2</v>
      </c>
      <c r="AR2" s="40">
        <f t="shared" si="3"/>
        <v>8.0803206406402553E-2</v>
      </c>
      <c r="AS2" s="40">
        <f t="shared" si="3"/>
        <v>8.0964812819215359E-2</v>
      </c>
      <c r="AT2" s="40">
        <f t="shared" si="3"/>
        <v>8.1126742444853794E-2</v>
      </c>
      <c r="AU2" s="40">
        <f t="shared" si="3"/>
        <v>8.1288995929743507E-2</v>
      </c>
      <c r="AV2" s="40">
        <f t="shared" si="3"/>
        <v>8.1451573921602988E-2</v>
      </c>
      <c r="AW2" s="40">
        <f t="shared" si="3"/>
        <v>8.161447706944619E-2</v>
      </c>
      <c r="AX2" s="40">
        <f t="shared" si="3"/>
        <v>8.1777706023585084E-2</v>
      </c>
      <c r="AY2" s="40">
        <f>+AX2*1.0002</f>
        <v>8.17940615647898E-2</v>
      </c>
      <c r="AZ2" s="40">
        <f>+AY2*1.0003</f>
        <v>8.1818599783259227E-2</v>
      </c>
      <c r="BA2" s="40">
        <f t="shared" ref="BA2:BJ2" si="4">+AZ2*1.0003</f>
        <v>8.1843145363194203E-2</v>
      </c>
      <c r="BB2" s="40">
        <f t="shared" si="4"/>
        <v>8.1867698306803155E-2</v>
      </c>
      <c r="BC2" s="40">
        <f t="shared" si="4"/>
        <v>8.1892258616295191E-2</v>
      </c>
      <c r="BD2" s="40">
        <f t="shared" si="4"/>
        <v>8.1916826293880071E-2</v>
      </c>
      <c r="BE2" s="40">
        <f t="shared" si="4"/>
        <v>8.1941401341768236E-2</v>
      </c>
      <c r="BF2" s="40">
        <f t="shared" si="4"/>
        <v>8.1965983762170763E-2</v>
      </c>
      <c r="BG2" s="40">
        <f t="shared" si="4"/>
        <v>8.1990573557299412E-2</v>
      </c>
      <c r="BH2" s="40">
        <f t="shared" si="4"/>
        <v>8.2015170729366593E-2</v>
      </c>
      <c r="BI2" s="40">
        <f t="shared" si="4"/>
        <v>8.2039775280585397E-2</v>
      </c>
      <c r="BJ2" s="40">
        <f t="shared" si="4"/>
        <v>8.2064387213169568E-2</v>
      </c>
    </row>
    <row r="3" spans="1:62" x14ac:dyDescent="0.25">
      <c r="A3" s="6" t="s">
        <v>51</v>
      </c>
      <c r="C3" s="46">
        <f>LOOKUP(C1,'Datos de Entrada'!$C$2:$G$2,'Datos de Entrada'!$C$14:$G$14)</f>
        <v>2356</v>
      </c>
      <c r="D3" s="46">
        <f>LOOKUP(D1,'Datos de Entrada'!$C$2:$G$2,'Datos de Entrada'!$C$14:$G$14)</f>
        <v>2356</v>
      </c>
      <c r="E3" s="46">
        <f>LOOKUP(E1,'Datos de Entrada'!$C$2:$G$2,'Datos de Entrada'!$C$14:$G$14)</f>
        <v>2356</v>
      </c>
      <c r="F3" s="46">
        <f>LOOKUP(F1,'Datos de Entrada'!$C$2:$G$2,'Datos de Entrada'!$C$14:$G$14)</f>
        <v>2356</v>
      </c>
      <c r="G3" s="46">
        <f>LOOKUP(G1,'Datos de Entrada'!$C$2:$G$2,'Datos de Entrada'!$C$14:$G$14)</f>
        <v>2356</v>
      </c>
      <c r="H3" s="46">
        <f>LOOKUP(H1,'Datos de Entrada'!$C$2:$G$2,'Datos de Entrada'!$C$14:$G$14)</f>
        <v>2356</v>
      </c>
      <c r="I3" s="46">
        <f>LOOKUP(I1,'Datos de Entrada'!$C$2:$G$2,'Datos de Entrada'!$C$14:$G$14)</f>
        <v>2356</v>
      </c>
      <c r="J3" s="46">
        <f>LOOKUP(J1,'Datos de Entrada'!$C$2:$G$2,'Datos de Entrada'!$C$14:$G$14)</f>
        <v>2356</v>
      </c>
      <c r="K3" s="46">
        <f>LOOKUP(K1,'Datos de Entrada'!$C$2:$G$2,'Datos de Entrada'!$C$14:$G$14)</f>
        <v>2356</v>
      </c>
      <c r="L3" s="46">
        <f>LOOKUP(L1,'Datos de Entrada'!$C$2:$G$2,'Datos de Entrada'!$C$14:$G$14)</f>
        <v>2356</v>
      </c>
      <c r="M3" s="46">
        <f>LOOKUP(M1,'Datos de Entrada'!$C$2:$G$2,'Datos de Entrada'!$C$14:$G$14)</f>
        <v>2356</v>
      </c>
      <c r="N3" s="46">
        <f>LOOKUP(N1,'Datos de Entrada'!$C$2:$G$2,'Datos de Entrada'!$C$14:$G$14)</f>
        <v>2356</v>
      </c>
      <c r="O3" s="46">
        <f>LOOKUP(O1,'Datos de Entrada'!$C$2:$G$2,'Datos de Entrada'!$C$14:$G$14)</f>
        <v>3192</v>
      </c>
      <c r="P3" s="46">
        <f>LOOKUP(P1,'Datos de Entrada'!$C$2:$G$2,'Datos de Entrada'!$C$14:$G$14)</f>
        <v>3192</v>
      </c>
      <c r="Q3" s="46">
        <f>LOOKUP(Q1,'Datos de Entrada'!$C$2:$G$2,'Datos de Entrada'!$C$14:$G$14)</f>
        <v>3192</v>
      </c>
      <c r="R3" s="46">
        <f>LOOKUP(R1,'Datos de Entrada'!$C$2:$G$2,'Datos de Entrada'!$C$14:$G$14)</f>
        <v>3192</v>
      </c>
      <c r="S3" s="46">
        <f>LOOKUP(S1,'Datos de Entrada'!$C$2:$G$2,'Datos de Entrada'!$C$14:$G$14)</f>
        <v>3192</v>
      </c>
      <c r="T3" s="46">
        <f>LOOKUP(T1,'Datos de Entrada'!$C$2:$G$2,'Datos de Entrada'!$C$14:$G$14)</f>
        <v>3192</v>
      </c>
      <c r="U3" s="46">
        <f>LOOKUP(U1,'Datos de Entrada'!$C$2:$G$2,'Datos de Entrada'!$C$14:$G$14)</f>
        <v>3192</v>
      </c>
      <c r="V3" s="46">
        <f>LOOKUP(V1,'Datos de Entrada'!$C$2:$G$2,'Datos de Entrada'!$C$14:$G$14)</f>
        <v>3192</v>
      </c>
      <c r="W3" s="46">
        <f>LOOKUP(W1,'Datos de Entrada'!$C$2:$G$2,'Datos de Entrada'!$C$14:$G$14)</f>
        <v>3192</v>
      </c>
      <c r="X3" s="46">
        <f>LOOKUP(X1,'Datos de Entrada'!$C$2:$G$2,'Datos de Entrada'!$C$14:$G$14)</f>
        <v>3192</v>
      </c>
      <c r="Y3" s="46">
        <f>LOOKUP(Y1,'Datos de Entrada'!$C$2:$G$2,'Datos de Entrada'!$C$14:$G$14)</f>
        <v>3192</v>
      </c>
      <c r="Z3" s="46">
        <f>LOOKUP(Z1,'Datos de Entrada'!$C$2:$G$2,'Datos de Entrada'!$C$14:$G$14)</f>
        <v>3192</v>
      </c>
      <c r="AA3" s="46">
        <f>LOOKUP(AA1,'Datos de Entrada'!$C$2:$G$2,'Datos de Entrada'!$C$14:$G$14)</f>
        <v>4164</v>
      </c>
      <c r="AB3" s="46">
        <f>LOOKUP(AB1,'Datos de Entrada'!$C$2:$G$2,'Datos de Entrada'!$C$14:$G$14)</f>
        <v>4164</v>
      </c>
      <c r="AC3" s="46">
        <f>LOOKUP(AC1,'Datos de Entrada'!$C$2:$G$2,'Datos de Entrada'!$C$14:$G$14)</f>
        <v>4164</v>
      </c>
      <c r="AD3" s="46">
        <f>LOOKUP(AD1,'Datos de Entrada'!$C$2:$G$2,'Datos de Entrada'!$C$14:$G$14)</f>
        <v>4164</v>
      </c>
      <c r="AE3" s="46">
        <f>LOOKUP(AE1,'Datos de Entrada'!$C$2:$G$2,'Datos de Entrada'!$C$14:$G$14)</f>
        <v>4164</v>
      </c>
      <c r="AF3" s="46">
        <f>LOOKUP(AF1,'Datos de Entrada'!$C$2:$G$2,'Datos de Entrada'!$C$14:$G$14)</f>
        <v>4164</v>
      </c>
      <c r="AG3" s="46">
        <f>LOOKUP(AG1,'Datos de Entrada'!$C$2:$G$2,'Datos de Entrada'!$C$14:$G$14)</f>
        <v>4164</v>
      </c>
      <c r="AH3" s="46">
        <f>LOOKUP(AH1,'Datos de Entrada'!$C$2:$G$2,'Datos de Entrada'!$C$14:$G$14)</f>
        <v>4164</v>
      </c>
      <c r="AI3" s="46">
        <f>LOOKUP(AI1,'Datos de Entrada'!$C$2:$G$2,'Datos de Entrada'!$C$14:$G$14)</f>
        <v>4164</v>
      </c>
      <c r="AJ3" s="46">
        <f>LOOKUP(AJ1,'Datos de Entrada'!$C$2:$G$2,'Datos de Entrada'!$C$14:$G$14)</f>
        <v>4164</v>
      </c>
      <c r="AK3" s="46">
        <f>LOOKUP(AK1,'Datos de Entrada'!$C$2:$G$2,'Datos de Entrada'!$C$14:$G$14)</f>
        <v>4164</v>
      </c>
      <c r="AL3" s="46">
        <f>LOOKUP(AL1,'Datos de Entrada'!$C$2:$G$2,'Datos de Entrada'!$C$14:$G$14)</f>
        <v>4164</v>
      </c>
      <c r="AM3" s="46">
        <f>LOOKUP(AM1,'Datos de Entrada'!$C$2:$G$2,'Datos de Entrada'!$C$14:$G$14)</f>
        <v>5340</v>
      </c>
      <c r="AN3" s="46">
        <f>LOOKUP(AN1,'Datos de Entrada'!$C$2:$G$2,'Datos de Entrada'!$C$14:$G$14)</f>
        <v>5340</v>
      </c>
      <c r="AO3" s="46">
        <f>LOOKUP(AO1,'Datos de Entrada'!$C$2:$G$2,'Datos de Entrada'!$C$14:$G$14)</f>
        <v>5340</v>
      </c>
      <c r="AP3" s="46">
        <f>LOOKUP(AP1,'Datos de Entrada'!$C$2:$G$2,'Datos de Entrada'!$C$14:$G$14)</f>
        <v>5340</v>
      </c>
      <c r="AQ3" s="46">
        <f>LOOKUP(AQ1,'Datos de Entrada'!$C$2:$G$2,'Datos de Entrada'!$C$14:$G$14)</f>
        <v>5340</v>
      </c>
      <c r="AR3" s="46">
        <f>LOOKUP(AR1,'Datos de Entrada'!$C$2:$G$2,'Datos de Entrada'!$C$14:$G$14)</f>
        <v>5340</v>
      </c>
      <c r="AS3" s="46">
        <f>LOOKUP(AS1,'Datos de Entrada'!$C$2:$G$2,'Datos de Entrada'!$C$14:$G$14)</f>
        <v>5340</v>
      </c>
      <c r="AT3" s="46">
        <f>LOOKUP(AT1,'Datos de Entrada'!$C$2:$G$2,'Datos de Entrada'!$C$14:$G$14)</f>
        <v>5340</v>
      </c>
      <c r="AU3" s="46">
        <f>LOOKUP(AU1,'Datos de Entrada'!$C$2:$G$2,'Datos de Entrada'!$C$14:$G$14)</f>
        <v>5340</v>
      </c>
      <c r="AV3" s="46">
        <f>LOOKUP(AV1,'Datos de Entrada'!$C$2:$G$2,'Datos de Entrada'!$C$14:$G$14)</f>
        <v>5340</v>
      </c>
      <c r="AW3" s="46">
        <f>LOOKUP(AW1,'Datos de Entrada'!$C$2:$G$2,'Datos de Entrada'!$C$14:$G$14)</f>
        <v>5340</v>
      </c>
      <c r="AX3" s="46">
        <f>LOOKUP(AX1,'Datos de Entrada'!$C$2:$G$2,'Datos de Entrada'!$C$14:$G$14)</f>
        <v>5340</v>
      </c>
      <c r="AY3" s="46">
        <f>LOOKUP(AY1,'Datos de Entrada'!$C$2:$G$2,'Datos de Entrada'!$C$14:$G$14)</f>
        <v>6801</v>
      </c>
      <c r="AZ3" s="46">
        <f>LOOKUP(AZ1,'Datos de Entrada'!$C$2:$G$2,'Datos de Entrada'!$C$14:$G$14)</f>
        <v>6801</v>
      </c>
      <c r="BA3" s="46">
        <f>LOOKUP(BA1,'Datos de Entrada'!$C$2:$G$2,'Datos de Entrada'!$C$14:$G$14)</f>
        <v>6801</v>
      </c>
      <c r="BB3" s="46">
        <f>LOOKUP(BB1,'Datos de Entrada'!$C$2:$G$2,'Datos de Entrada'!$C$14:$G$14)</f>
        <v>6801</v>
      </c>
      <c r="BC3" s="46">
        <f>LOOKUP(BC1,'Datos de Entrada'!$C$2:$G$2,'Datos de Entrada'!$C$14:$G$14)</f>
        <v>6801</v>
      </c>
      <c r="BD3" s="46">
        <f>LOOKUP(BD1,'Datos de Entrada'!$C$2:$G$2,'Datos de Entrada'!$C$14:$G$14)</f>
        <v>6801</v>
      </c>
      <c r="BE3" s="46">
        <f>LOOKUP(BE1,'Datos de Entrada'!$C$2:$G$2,'Datos de Entrada'!$C$14:$G$14)</f>
        <v>6801</v>
      </c>
      <c r="BF3" s="46">
        <f>LOOKUP(BF1,'Datos de Entrada'!$C$2:$G$2,'Datos de Entrada'!$C$14:$G$14)</f>
        <v>6801</v>
      </c>
      <c r="BG3" s="46">
        <f>LOOKUP(BG1,'Datos de Entrada'!$C$2:$G$2,'Datos de Entrada'!$C$14:$G$14)</f>
        <v>6801</v>
      </c>
      <c r="BH3" s="46">
        <f>LOOKUP(BH1,'Datos de Entrada'!$C$2:$G$2,'Datos de Entrada'!$C$14:$G$14)</f>
        <v>6801</v>
      </c>
      <c r="BI3" s="46">
        <f>LOOKUP(BI1,'Datos de Entrada'!$C$2:$G$2,'Datos de Entrada'!$C$14:$G$14)</f>
        <v>6801</v>
      </c>
      <c r="BJ3" s="46">
        <f>LOOKUP(BJ1,'Datos de Entrada'!$C$2:$G$2,'Datos de Entrada'!$C$14:$G$14)</f>
        <v>6801</v>
      </c>
    </row>
    <row r="4" spans="1:62" x14ac:dyDescent="0.25">
      <c r="A4" s="6" t="s">
        <v>52</v>
      </c>
      <c r="C4" s="46">
        <f>ROUNDUP(C3*C2,0)</f>
        <v>0</v>
      </c>
      <c r="D4" s="46">
        <f>ROUNDUP(D3*D2,0)</f>
        <v>0</v>
      </c>
      <c r="E4" s="46">
        <f t="shared" ref="E4:BJ4" si="5">ROUNDUP(E3*E2,0)</f>
        <v>0</v>
      </c>
      <c r="F4" s="46">
        <f t="shared" si="5"/>
        <v>0</v>
      </c>
      <c r="G4" s="46">
        <f>ROUNDUP(G3*G2,0)</f>
        <v>95</v>
      </c>
      <c r="H4" s="46">
        <f>ROUNDUP(H3*H2,0)</f>
        <v>97</v>
      </c>
      <c r="I4" s="46">
        <f t="shared" si="5"/>
        <v>100</v>
      </c>
      <c r="J4" s="46">
        <f t="shared" si="5"/>
        <v>104</v>
      </c>
      <c r="K4" s="46">
        <f t="shared" si="5"/>
        <v>109</v>
      </c>
      <c r="L4" s="46">
        <f t="shared" si="5"/>
        <v>115</v>
      </c>
      <c r="M4" s="46">
        <f t="shared" si="5"/>
        <v>120</v>
      </c>
      <c r="N4" s="46">
        <f>ROUNDUP(N3*N2,0)</f>
        <v>126</v>
      </c>
      <c r="O4" s="46">
        <f>ROUNDUP(O3*O2,0)</f>
        <v>178</v>
      </c>
      <c r="P4" s="46">
        <f t="shared" si="5"/>
        <v>185</v>
      </c>
      <c r="Q4" s="46">
        <f t="shared" si="5"/>
        <v>192</v>
      </c>
      <c r="R4" s="46">
        <f t="shared" si="5"/>
        <v>200</v>
      </c>
      <c r="S4" s="46">
        <f t="shared" si="5"/>
        <v>208</v>
      </c>
      <c r="T4" s="46">
        <f t="shared" si="5"/>
        <v>216</v>
      </c>
      <c r="U4" s="46">
        <f t="shared" si="5"/>
        <v>228</v>
      </c>
      <c r="V4" s="46">
        <f t="shared" si="5"/>
        <v>240</v>
      </c>
      <c r="W4" s="46">
        <f t="shared" si="5"/>
        <v>254</v>
      </c>
      <c r="X4" s="46">
        <f t="shared" si="5"/>
        <v>268</v>
      </c>
      <c r="Y4" s="46">
        <f t="shared" si="5"/>
        <v>282</v>
      </c>
      <c r="Z4" s="46">
        <f t="shared" si="5"/>
        <v>298</v>
      </c>
      <c r="AA4" s="46">
        <f t="shared" si="5"/>
        <v>404</v>
      </c>
      <c r="AB4" s="46">
        <f t="shared" si="5"/>
        <v>420</v>
      </c>
      <c r="AC4" s="46">
        <f t="shared" si="5"/>
        <v>428</v>
      </c>
      <c r="AD4" s="46">
        <f t="shared" si="5"/>
        <v>437</v>
      </c>
      <c r="AE4" s="46">
        <f t="shared" si="5"/>
        <v>446</v>
      </c>
      <c r="AF4" s="46">
        <f t="shared" si="5"/>
        <v>455</v>
      </c>
      <c r="AG4" s="46">
        <f t="shared" si="5"/>
        <v>464</v>
      </c>
      <c r="AH4" s="46">
        <f t="shared" si="5"/>
        <v>473</v>
      </c>
      <c r="AI4" s="46">
        <f t="shared" si="5"/>
        <v>482</v>
      </c>
      <c r="AJ4" s="46">
        <f t="shared" si="5"/>
        <v>492</v>
      </c>
      <c r="AK4" s="46">
        <f t="shared" si="5"/>
        <v>502</v>
      </c>
      <c r="AL4" s="46">
        <f t="shared" si="5"/>
        <v>512</v>
      </c>
      <c r="AM4" s="46">
        <f t="shared" si="5"/>
        <v>428</v>
      </c>
      <c r="AN4" s="46">
        <f t="shared" si="5"/>
        <v>429</v>
      </c>
      <c r="AO4" s="46">
        <f t="shared" si="5"/>
        <v>429</v>
      </c>
      <c r="AP4" s="46">
        <f t="shared" si="5"/>
        <v>430</v>
      </c>
      <c r="AQ4" s="46">
        <f t="shared" si="5"/>
        <v>431</v>
      </c>
      <c r="AR4" s="46">
        <f t="shared" si="5"/>
        <v>432</v>
      </c>
      <c r="AS4" s="46">
        <f t="shared" si="5"/>
        <v>433</v>
      </c>
      <c r="AT4" s="46">
        <f t="shared" si="5"/>
        <v>434</v>
      </c>
      <c r="AU4" s="46">
        <f t="shared" si="5"/>
        <v>435</v>
      </c>
      <c r="AV4" s="46">
        <f t="shared" si="5"/>
        <v>435</v>
      </c>
      <c r="AW4" s="46">
        <f t="shared" si="5"/>
        <v>436</v>
      </c>
      <c r="AX4" s="46">
        <f t="shared" si="5"/>
        <v>437</v>
      </c>
      <c r="AY4" s="46">
        <f t="shared" si="5"/>
        <v>557</v>
      </c>
      <c r="AZ4" s="46">
        <f t="shared" si="5"/>
        <v>557</v>
      </c>
      <c r="BA4" s="46">
        <f t="shared" si="5"/>
        <v>557</v>
      </c>
      <c r="BB4" s="46">
        <f t="shared" si="5"/>
        <v>557</v>
      </c>
      <c r="BC4" s="46">
        <f t="shared" si="5"/>
        <v>557</v>
      </c>
      <c r="BD4" s="46">
        <f t="shared" si="5"/>
        <v>558</v>
      </c>
      <c r="BE4" s="46">
        <f t="shared" si="5"/>
        <v>558</v>
      </c>
      <c r="BF4" s="46">
        <f t="shared" si="5"/>
        <v>558</v>
      </c>
      <c r="BG4" s="46">
        <f t="shared" si="5"/>
        <v>558</v>
      </c>
      <c r="BH4" s="46">
        <f t="shared" si="5"/>
        <v>558</v>
      </c>
      <c r="BI4" s="46">
        <f t="shared" si="5"/>
        <v>558</v>
      </c>
      <c r="BJ4" s="46">
        <f t="shared" si="5"/>
        <v>559</v>
      </c>
    </row>
    <row r="5" spans="1:62" x14ac:dyDescent="0.25">
      <c r="A5" s="6" t="s">
        <v>53</v>
      </c>
      <c r="C5" s="22">
        <f>LOOKUP(C1,'Datos de Entrada'!$C$2:$G$2,'Datos de Entrada'!$C$15:$G$15)</f>
        <v>60000</v>
      </c>
      <c r="D5" s="22">
        <f>LOOKUP(D1,'Datos de Entrada'!$C$2:$G$2,'Datos de Entrada'!$C$15:$G$15)</f>
        <v>60000</v>
      </c>
      <c r="E5" s="22">
        <f>LOOKUP(E1,'Datos de Entrada'!$C$2:$G$2,'Datos de Entrada'!$C$15:$G$15)</f>
        <v>60000</v>
      </c>
      <c r="F5" s="22">
        <f>LOOKUP(F1,'Datos de Entrada'!$C$2:$G$2,'Datos de Entrada'!$C$15:$G$15)</f>
        <v>60000</v>
      </c>
      <c r="G5" s="22">
        <f>LOOKUP(G1,'Datos de Entrada'!$C$2:$G$2,'Datos de Entrada'!$C$15:$G$15)</f>
        <v>60000</v>
      </c>
      <c r="H5" s="22">
        <f>LOOKUP(H1,'Datos de Entrada'!$C$2:$G$2,'Datos de Entrada'!$C$15:$G$15)</f>
        <v>60000</v>
      </c>
      <c r="I5" s="22">
        <f>LOOKUP(I1,'Datos de Entrada'!$C$2:$G$2,'Datos de Entrada'!$C$15:$G$15)</f>
        <v>60000</v>
      </c>
      <c r="J5" s="22">
        <f>LOOKUP(J1,'Datos de Entrada'!$C$2:$G$2,'Datos de Entrada'!$C$15:$G$15)</f>
        <v>60000</v>
      </c>
      <c r="K5" s="22">
        <f>LOOKUP(K1,'Datos de Entrada'!$C$2:$G$2,'Datos de Entrada'!$C$15:$G$15)</f>
        <v>60000</v>
      </c>
      <c r="L5" s="22">
        <f>LOOKUP(L1,'Datos de Entrada'!$C$2:$G$2,'Datos de Entrada'!$C$15:$G$15)</f>
        <v>60000</v>
      </c>
      <c r="M5" s="22">
        <f>LOOKUP(M1,'Datos de Entrada'!$C$2:$G$2,'Datos de Entrada'!$C$15:$G$15)</f>
        <v>60000</v>
      </c>
      <c r="N5" s="22">
        <f>LOOKUP(N1,'Datos de Entrada'!$C$2:$G$2,'Datos de Entrada'!$C$15:$G$15)</f>
        <v>60000</v>
      </c>
      <c r="O5" s="22">
        <f>LOOKUP(O1,'Datos de Entrada'!$C$2:$G$2,'Datos de Entrada'!$C$15:$G$15)</f>
        <v>61950</v>
      </c>
      <c r="P5" s="22">
        <f>LOOKUP(P1,'Datos de Entrada'!$C$2:$G$2,'Datos de Entrada'!$C$15:$G$15)</f>
        <v>61950</v>
      </c>
      <c r="Q5" s="22">
        <f>LOOKUP(Q1,'Datos de Entrada'!$C$2:$G$2,'Datos de Entrada'!$C$15:$G$15)</f>
        <v>61950</v>
      </c>
      <c r="R5" s="22">
        <f>LOOKUP(R1,'Datos de Entrada'!$C$2:$G$2,'Datos de Entrada'!$C$15:$G$15)</f>
        <v>61950</v>
      </c>
      <c r="S5" s="22">
        <f>LOOKUP(S1,'Datos de Entrada'!$C$2:$G$2,'Datos de Entrada'!$C$15:$G$15)</f>
        <v>61950</v>
      </c>
      <c r="T5" s="22">
        <f>LOOKUP(T1,'Datos de Entrada'!$C$2:$G$2,'Datos de Entrada'!$C$15:$G$15)</f>
        <v>61950</v>
      </c>
      <c r="U5" s="22">
        <f>LOOKUP(U1,'Datos de Entrada'!$C$2:$G$2,'Datos de Entrada'!$C$15:$G$15)</f>
        <v>61950</v>
      </c>
      <c r="V5" s="22">
        <f>LOOKUP(V1,'Datos de Entrada'!$C$2:$G$2,'Datos de Entrada'!$C$15:$G$15)</f>
        <v>61950</v>
      </c>
      <c r="W5" s="22">
        <f>LOOKUP(W1,'Datos de Entrada'!$C$2:$G$2,'Datos de Entrada'!$C$15:$G$15)</f>
        <v>61950</v>
      </c>
      <c r="X5" s="22">
        <f>LOOKUP(X1,'Datos de Entrada'!$C$2:$G$2,'Datos de Entrada'!$C$15:$G$15)</f>
        <v>61950</v>
      </c>
      <c r="Y5" s="22">
        <f>LOOKUP(Y1,'Datos de Entrada'!$C$2:$G$2,'Datos de Entrada'!$C$15:$G$15)</f>
        <v>61950</v>
      </c>
      <c r="Z5" s="22">
        <f>LOOKUP(Z1,'Datos de Entrada'!$C$2:$G$2,'Datos de Entrada'!$C$15:$G$15)</f>
        <v>61950</v>
      </c>
      <c r="AA5" s="22">
        <f>LOOKUP(AA1,'Datos de Entrada'!$C$2:$G$2,'Datos de Entrada'!$C$15:$G$15)</f>
        <v>63994.35</v>
      </c>
      <c r="AB5" s="22">
        <f>LOOKUP(AB1,'Datos de Entrada'!$C$2:$G$2,'Datos de Entrada'!$C$15:$G$15)</f>
        <v>63994.35</v>
      </c>
      <c r="AC5" s="22">
        <f>LOOKUP(AC1,'Datos de Entrada'!$C$2:$G$2,'Datos de Entrada'!$C$15:$G$15)</f>
        <v>63994.35</v>
      </c>
      <c r="AD5" s="22">
        <f>LOOKUP(AD1,'Datos de Entrada'!$C$2:$G$2,'Datos de Entrada'!$C$15:$G$15)</f>
        <v>63994.35</v>
      </c>
      <c r="AE5" s="22">
        <f>LOOKUP(AE1,'Datos de Entrada'!$C$2:$G$2,'Datos de Entrada'!$C$15:$G$15)</f>
        <v>63994.35</v>
      </c>
      <c r="AF5" s="22">
        <f>LOOKUP(AF1,'Datos de Entrada'!$C$2:$G$2,'Datos de Entrada'!$C$15:$G$15)</f>
        <v>63994.35</v>
      </c>
      <c r="AG5" s="22">
        <f>LOOKUP(AG1,'Datos de Entrada'!$C$2:$G$2,'Datos de Entrada'!$C$15:$G$15)</f>
        <v>63994.35</v>
      </c>
      <c r="AH5" s="22">
        <f>LOOKUP(AH1,'Datos de Entrada'!$C$2:$G$2,'Datos de Entrada'!$C$15:$G$15)</f>
        <v>63994.35</v>
      </c>
      <c r="AI5" s="22">
        <f>LOOKUP(AI1,'Datos de Entrada'!$C$2:$G$2,'Datos de Entrada'!$C$15:$G$15)</f>
        <v>63994.35</v>
      </c>
      <c r="AJ5" s="22">
        <f>LOOKUP(AJ1,'Datos de Entrada'!$C$2:$G$2,'Datos de Entrada'!$C$15:$G$15)</f>
        <v>63994.35</v>
      </c>
      <c r="AK5" s="22">
        <f>LOOKUP(AK1,'Datos de Entrada'!$C$2:$G$2,'Datos de Entrada'!$C$15:$G$15)</f>
        <v>63994.35</v>
      </c>
      <c r="AL5" s="22">
        <f>LOOKUP(AL1,'Datos de Entrada'!$C$2:$G$2,'Datos de Entrada'!$C$15:$G$15)</f>
        <v>63994.35</v>
      </c>
      <c r="AM5" s="22">
        <f>LOOKUP(AM1,'Datos de Entrada'!$C$2:$G$2,'Datos de Entrada'!$C$15:$G$15)</f>
        <v>66157.359030000007</v>
      </c>
      <c r="AN5" s="22">
        <f>LOOKUP(AN1,'Datos de Entrada'!$C$2:$G$2,'Datos de Entrada'!$C$15:$G$15)</f>
        <v>66157.359030000007</v>
      </c>
      <c r="AO5" s="22">
        <f>LOOKUP(AO1,'Datos de Entrada'!$C$2:$G$2,'Datos de Entrada'!$C$15:$G$15)</f>
        <v>66157.359030000007</v>
      </c>
      <c r="AP5" s="22">
        <f>LOOKUP(AP1,'Datos de Entrada'!$C$2:$G$2,'Datos de Entrada'!$C$15:$G$15)</f>
        <v>66157.359030000007</v>
      </c>
      <c r="AQ5" s="22">
        <f>LOOKUP(AQ1,'Datos de Entrada'!$C$2:$G$2,'Datos de Entrada'!$C$15:$G$15)</f>
        <v>66157.359030000007</v>
      </c>
      <c r="AR5" s="22">
        <f>LOOKUP(AR1,'Datos de Entrada'!$C$2:$G$2,'Datos de Entrada'!$C$15:$G$15)</f>
        <v>66157.359030000007</v>
      </c>
      <c r="AS5" s="22">
        <f>LOOKUP(AS1,'Datos de Entrada'!$C$2:$G$2,'Datos de Entrada'!$C$15:$G$15)</f>
        <v>66157.359030000007</v>
      </c>
      <c r="AT5" s="22">
        <f>LOOKUP(AT1,'Datos de Entrada'!$C$2:$G$2,'Datos de Entrada'!$C$15:$G$15)</f>
        <v>66157.359030000007</v>
      </c>
      <c r="AU5" s="22">
        <f>LOOKUP(AU1,'Datos de Entrada'!$C$2:$G$2,'Datos de Entrada'!$C$15:$G$15)</f>
        <v>66157.359030000007</v>
      </c>
      <c r="AV5" s="22">
        <f>LOOKUP(AV1,'Datos de Entrada'!$C$2:$G$2,'Datos de Entrada'!$C$15:$G$15)</f>
        <v>66157.359030000007</v>
      </c>
      <c r="AW5" s="22">
        <f>LOOKUP(AW1,'Datos de Entrada'!$C$2:$G$2,'Datos de Entrada'!$C$15:$G$15)</f>
        <v>66157.359030000007</v>
      </c>
      <c r="AX5" s="22">
        <f>LOOKUP(AX1,'Datos de Entrada'!$C$2:$G$2,'Datos de Entrada'!$C$15:$G$15)</f>
        <v>66157.359030000007</v>
      </c>
      <c r="AY5" s="22">
        <f>LOOKUP(AY1,'Datos de Entrada'!$C$2:$G$2,'Datos de Entrada'!$C$15:$G$15)</f>
        <v>68439.787916535002</v>
      </c>
      <c r="AZ5" s="22">
        <f>LOOKUP(AZ1,'Datos de Entrada'!$C$2:$G$2,'Datos de Entrada'!$C$15:$G$15)</f>
        <v>68439.787916535002</v>
      </c>
      <c r="BA5" s="22">
        <f>LOOKUP(BA1,'Datos de Entrada'!$C$2:$G$2,'Datos de Entrada'!$C$15:$G$15)</f>
        <v>68439.787916535002</v>
      </c>
      <c r="BB5" s="22">
        <f>LOOKUP(BB1,'Datos de Entrada'!$C$2:$G$2,'Datos de Entrada'!$C$15:$G$15)</f>
        <v>68439.787916535002</v>
      </c>
      <c r="BC5" s="22">
        <f>LOOKUP(BC1,'Datos de Entrada'!$C$2:$G$2,'Datos de Entrada'!$C$15:$G$15)</f>
        <v>68439.787916535002</v>
      </c>
      <c r="BD5" s="22">
        <f>LOOKUP(BD1,'Datos de Entrada'!$C$2:$G$2,'Datos de Entrada'!$C$15:$G$15)</f>
        <v>68439.787916535002</v>
      </c>
      <c r="BE5" s="22">
        <f>LOOKUP(BE1,'Datos de Entrada'!$C$2:$G$2,'Datos de Entrada'!$C$15:$G$15)</f>
        <v>68439.787916535002</v>
      </c>
      <c r="BF5" s="22">
        <f>LOOKUP(BF1,'Datos de Entrada'!$C$2:$G$2,'Datos de Entrada'!$C$15:$G$15)</f>
        <v>68439.787916535002</v>
      </c>
      <c r="BG5" s="22">
        <f>LOOKUP(BG1,'Datos de Entrada'!$C$2:$G$2,'Datos de Entrada'!$C$15:$G$15)</f>
        <v>68439.787916535002</v>
      </c>
      <c r="BH5" s="22">
        <f>LOOKUP(BH1,'Datos de Entrada'!$C$2:$G$2,'Datos de Entrada'!$C$15:$G$15)</f>
        <v>68439.787916535002</v>
      </c>
      <c r="BI5" s="22">
        <f>LOOKUP(BI1,'Datos de Entrada'!$C$2:$G$2,'Datos de Entrada'!$C$15:$G$15)</f>
        <v>68439.787916535002</v>
      </c>
      <c r="BJ5" s="22">
        <f>LOOKUP(BJ1,'Datos de Entrada'!$C$2:$G$2,'Datos de Entrada'!$C$15:$G$15)</f>
        <v>68439.787916535002</v>
      </c>
    </row>
    <row r="6" spans="1:62" x14ac:dyDescent="0.25">
      <c r="A6" s="6" t="s">
        <v>54</v>
      </c>
      <c r="C6" s="31">
        <f>C5*C4</f>
        <v>0</v>
      </c>
      <c r="D6" s="31">
        <f t="shared" ref="D6:BJ6" si="6">D5*D4</f>
        <v>0</v>
      </c>
      <c r="E6" s="31">
        <f t="shared" si="6"/>
        <v>0</v>
      </c>
      <c r="F6" s="31">
        <f t="shared" si="6"/>
        <v>0</v>
      </c>
      <c r="G6" s="31">
        <f t="shared" si="6"/>
        <v>5700000</v>
      </c>
      <c r="H6" s="31">
        <f t="shared" si="6"/>
        <v>5820000</v>
      </c>
      <c r="I6" s="31">
        <f t="shared" si="6"/>
        <v>6000000</v>
      </c>
      <c r="J6" s="31">
        <f t="shared" si="6"/>
        <v>6240000</v>
      </c>
      <c r="K6" s="31">
        <f t="shared" si="6"/>
        <v>6540000</v>
      </c>
      <c r="L6" s="31">
        <f t="shared" si="6"/>
        <v>6900000</v>
      </c>
      <c r="M6" s="31">
        <f>M5*M4</f>
        <v>7200000</v>
      </c>
      <c r="N6" s="31">
        <f t="shared" si="6"/>
        <v>7560000</v>
      </c>
      <c r="O6" s="31">
        <f t="shared" si="6"/>
        <v>11027100</v>
      </c>
      <c r="P6" s="31">
        <f>P5*P4</f>
        <v>11460750</v>
      </c>
      <c r="Q6" s="31">
        <f t="shared" si="6"/>
        <v>11894400</v>
      </c>
      <c r="R6" s="31">
        <f t="shared" si="6"/>
        <v>12390000</v>
      </c>
      <c r="S6" s="31">
        <f t="shared" si="6"/>
        <v>12885600</v>
      </c>
      <c r="T6" s="31">
        <f t="shared" si="6"/>
        <v>13381200</v>
      </c>
      <c r="U6" s="31">
        <f t="shared" si="6"/>
        <v>14124600</v>
      </c>
      <c r="V6" s="31">
        <f t="shared" si="6"/>
        <v>14868000</v>
      </c>
      <c r="W6" s="31">
        <f t="shared" si="6"/>
        <v>15735300</v>
      </c>
      <c r="X6" s="31">
        <f t="shared" si="6"/>
        <v>16602600</v>
      </c>
      <c r="Y6" s="31">
        <f t="shared" si="6"/>
        <v>17469900</v>
      </c>
      <c r="Z6" s="31">
        <f t="shared" si="6"/>
        <v>18461100</v>
      </c>
      <c r="AA6" s="31">
        <f t="shared" si="6"/>
        <v>25853717.399999999</v>
      </c>
      <c r="AB6" s="31">
        <f t="shared" si="6"/>
        <v>26877627</v>
      </c>
      <c r="AC6" s="31">
        <f t="shared" si="6"/>
        <v>27389581.800000001</v>
      </c>
      <c r="AD6" s="31">
        <f t="shared" si="6"/>
        <v>27965530.949999999</v>
      </c>
      <c r="AE6" s="31">
        <f t="shared" si="6"/>
        <v>28541480.099999998</v>
      </c>
      <c r="AF6" s="31">
        <f t="shared" si="6"/>
        <v>29117429.25</v>
      </c>
      <c r="AG6" s="31">
        <f t="shared" si="6"/>
        <v>29693378.399999999</v>
      </c>
      <c r="AH6" s="31">
        <f t="shared" si="6"/>
        <v>30269327.550000001</v>
      </c>
      <c r="AI6" s="31">
        <f t="shared" si="6"/>
        <v>30845276.699999999</v>
      </c>
      <c r="AJ6" s="31">
        <f t="shared" si="6"/>
        <v>31485220.199999999</v>
      </c>
      <c r="AK6" s="31">
        <f t="shared" si="6"/>
        <v>32125163.699999999</v>
      </c>
      <c r="AL6" s="31">
        <f t="shared" si="6"/>
        <v>32765107.199999999</v>
      </c>
      <c r="AM6" s="31">
        <f t="shared" si="6"/>
        <v>28315349.664840002</v>
      </c>
      <c r="AN6" s="31">
        <f t="shared" si="6"/>
        <v>28381507.023870002</v>
      </c>
      <c r="AO6" s="31">
        <f t="shared" si="6"/>
        <v>28381507.023870002</v>
      </c>
      <c r="AP6" s="31">
        <f t="shared" si="6"/>
        <v>28447664.382900003</v>
      </c>
      <c r="AQ6" s="31">
        <f>AQ5*AQ4</f>
        <v>28513821.741930004</v>
      </c>
      <c r="AR6" s="31">
        <f t="shared" si="6"/>
        <v>28579979.100960001</v>
      </c>
      <c r="AS6" s="31">
        <f t="shared" si="6"/>
        <v>28646136.459990002</v>
      </c>
      <c r="AT6" s="31">
        <f t="shared" si="6"/>
        <v>28712293.819020003</v>
      </c>
      <c r="AU6" s="31">
        <f t="shared" si="6"/>
        <v>28778451.178050004</v>
      </c>
      <c r="AV6" s="31">
        <f t="shared" si="6"/>
        <v>28778451.178050004</v>
      </c>
      <c r="AW6" s="31">
        <f t="shared" si="6"/>
        <v>28844608.537080005</v>
      </c>
      <c r="AX6" s="31">
        <f t="shared" si="6"/>
        <v>28910765.896110002</v>
      </c>
      <c r="AY6" s="31">
        <f t="shared" si="6"/>
        <v>38120961.869509995</v>
      </c>
      <c r="AZ6" s="31">
        <f t="shared" si="6"/>
        <v>38120961.869509995</v>
      </c>
      <c r="BA6" s="31">
        <f t="shared" si="6"/>
        <v>38120961.869509995</v>
      </c>
      <c r="BB6" s="31">
        <f t="shared" si="6"/>
        <v>38120961.869509995</v>
      </c>
      <c r="BC6" s="31">
        <f t="shared" si="6"/>
        <v>38120961.869509995</v>
      </c>
      <c r="BD6" s="31">
        <f t="shared" si="6"/>
        <v>38189401.657426529</v>
      </c>
      <c r="BE6" s="31">
        <f t="shared" si="6"/>
        <v>38189401.657426529</v>
      </c>
      <c r="BF6" s="31">
        <f t="shared" si="6"/>
        <v>38189401.657426529</v>
      </c>
      <c r="BG6" s="31">
        <f t="shared" si="6"/>
        <v>38189401.657426529</v>
      </c>
      <c r="BH6" s="31">
        <f t="shared" si="6"/>
        <v>38189401.657426529</v>
      </c>
      <c r="BI6" s="31">
        <f t="shared" si="6"/>
        <v>38189401.657426529</v>
      </c>
      <c r="BJ6" s="31">
        <f t="shared" si="6"/>
        <v>38257841.44534307</v>
      </c>
    </row>
    <row r="7" spans="1:62" x14ac:dyDescent="0.25">
      <c r="A7" s="24" t="s">
        <v>55</v>
      </c>
      <c r="B7" s="24"/>
      <c r="C7" s="33">
        <f>C6</f>
        <v>0</v>
      </c>
      <c r="D7" s="33">
        <f>D6+C7</f>
        <v>0</v>
      </c>
      <c r="E7" s="33">
        <f>E6+D7</f>
        <v>0</v>
      </c>
      <c r="F7" s="33">
        <f>F6+E7</f>
        <v>0</v>
      </c>
      <c r="G7" s="33">
        <f t="shared" ref="G7:BJ7" si="7">G6+F7</f>
        <v>5700000</v>
      </c>
      <c r="H7" s="33">
        <f t="shared" si="7"/>
        <v>11520000</v>
      </c>
      <c r="I7" s="33">
        <f t="shared" si="7"/>
        <v>17520000</v>
      </c>
      <c r="J7" s="33">
        <f t="shared" si="7"/>
        <v>23760000</v>
      </c>
      <c r="K7" s="33">
        <f t="shared" si="7"/>
        <v>30300000</v>
      </c>
      <c r="L7" s="33">
        <f t="shared" si="7"/>
        <v>37200000</v>
      </c>
      <c r="M7" s="33">
        <f t="shared" si="7"/>
        <v>44400000</v>
      </c>
      <c r="N7" s="33">
        <f t="shared" si="7"/>
        <v>51960000</v>
      </c>
      <c r="O7" s="33">
        <f t="shared" si="7"/>
        <v>62987100</v>
      </c>
      <c r="P7" s="33">
        <f>P6+O7</f>
        <v>74447850</v>
      </c>
      <c r="Q7" s="33">
        <f t="shared" si="7"/>
        <v>86342250</v>
      </c>
      <c r="R7" s="33">
        <f t="shared" si="7"/>
        <v>98732250</v>
      </c>
      <c r="S7" s="33">
        <f t="shared" si="7"/>
        <v>111617850</v>
      </c>
      <c r="T7" s="33">
        <f t="shared" si="7"/>
        <v>124999050</v>
      </c>
      <c r="U7" s="33">
        <f t="shared" si="7"/>
        <v>139123650</v>
      </c>
      <c r="V7" s="33">
        <f t="shared" si="7"/>
        <v>153991650</v>
      </c>
      <c r="W7" s="33">
        <f t="shared" si="7"/>
        <v>169726950</v>
      </c>
      <c r="X7" s="33">
        <f t="shared" si="7"/>
        <v>186329550</v>
      </c>
      <c r="Y7" s="33">
        <f t="shared" si="7"/>
        <v>203799450</v>
      </c>
      <c r="Z7" s="33">
        <f t="shared" si="7"/>
        <v>222260550</v>
      </c>
      <c r="AA7" s="33">
        <f t="shared" si="7"/>
        <v>248114267.40000001</v>
      </c>
      <c r="AB7" s="33">
        <f t="shared" si="7"/>
        <v>274991894.39999998</v>
      </c>
      <c r="AC7" s="33">
        <f t="shared" si="7"/>
        <v>302381476.19999999</v>
      </c>
      <c r="AD7" s="33">
        <f t="shared" si="7"/>
        <v>330347007.14999998</v>
      </c>
      <c r="AE7" s="33">
        <f t="shared" si="7"/>
        <v>358888487.25</v>
      </c>
      <c r="AF7" s="33">
        <f t="shared" si="7"/>
        <v>388005916.5</v>
      </c>
      <c r="AG7" s="33">
        <f t="shared" si="7"/>
        <v>417699294.89999998</v>
      </c>
      <c r="AH7" s="33">
        <f t="shared" si="7"/>
        <v>447968622.44999999</v>
      </c>
      <c r="AI7" s="33">
        <f t="shared" si="7"/>
        <v>478813899.14999998</v>
      </c>
      <c r="AJ7" s="33">
        <f t="shared" si="7"/>
        <v>510299119.34999996</v>
      </c>
      <c r="AK7" s="33">
        <f t="shared" si="7"/>
        <v>542424283.04999995</v>
      </c>
      <c r="AL7" s="33">
        <f t="shared" si="7"/>
        <v>575189390.25</v>
      </c>
      <c r="AM7" s="33">
        <f t="shared" si="7"/>
        <v>603504739.91483998</v>
      </c>
      <c r="AN7" s="33">
        <f t="shared" si="7"/>
        <v>631886246.93870997</v>
      </c>
      <c r="AO7" s="33">
        <f t="shared" si="7"/>
        <v>660267753.96257997</v>
      </c>
      <c r="AP7" s="33">
        <f t="shared" si="7"/>
        <v>688715418.34547997</v>
      </c>
      <c r="AQ7" s="33">
        <f>AQ6+AP7</f>
        <v>717229240.08740997</v>
      </c>
      <c r="AR7" s="33">
        <f t="shared" si="7"/>
        <v>745809219.18836999</v>
      </c>
      <c r="AS7" s="33">
        <f t="shared" si="7"/>
        <v>774455355.64836001</v>
      </c>
      <c r="AT7" s="33">
        <f t="shared" si="7"/>
        <v>803167649.46738005</v>
      </c>
      <c r="AU7" s="33">
        <f t="shared" si="7"/>
        <v>831946100.64543009</v>
      </c>
      <c r="AV7" s="33">
        <f t="shared" si="7"/>
        <v>860724551.82348013</v>
      </c>
      <c r="AW7" s="33">
        <f t="shared" si="7"/>
        <v>889569160.36056018</v>
      </c>
      <c r="AX7" s="33">
        <f t="shared" si="7"/>
        <v>918479926.25667024</v>
      </c>
      <c r="AY7" s="33">
        <f t="shared" si="7"/>
        <v>956600888.12618017</v>
      </c>
      <c r="AZ7" s="33">
        <f t="shared" si="7"/>
        <v>994721849.99569011</v>
      </c>
      <c r="BA7" s="33">
        <f t="shared" si="7"/>
        <v>1032842811.8652</v>
      </c>
      <c r="BB7" s="33">
        <f t="shared" si="7"/>
        <v>1070963773.73471</v>
      </c>
      <c r="BC7" s="33">
        <f t="shared" si="7"/>
        <v>1109084735.6042199</v>
      </c>
      <c r="BD7" s="33">
        <f t="shared" si="7"/>
        <v>1147274137.2616465</v>
      </c>
      <c r="BE7" s="33">
        <f t="shared" si="7"/>
        <v>1185463538.9190731</v>
      </c>
      <c r="BF7" s="33">
        <f t="shared" si="7"/>
        <v>1223652940.5764997</v>
      </c>
      <c r="BG7" s="33">
        <f t="shared" si="7"/>
        <v>1261842342.2339263</v>
      </c>
      <c r="BH7" s="33">
        <f t="shared" si="7"/>
        <v>1300031743.8913529</v>
      </c>
      <c r="BI7" s="33">
        <f t="shared" si="7"/>
        <v>1338221145.5487795</v>
      </c>
      <c r="BJ7" s="33">
        <f t="shared" si="7"/>
        <v>1376478986.9941225</v>
      </c>
    </row>
    <row r="8" spans="1:62" x14ac:dyDescent="0.25">
      <c r="A8" s="6" t="s">
        <v>15</v>
      </c>
      <c r="C8" s="22">
        <f>LOOKUP(C1,'Datos de Entrada'!$C$2:$G$2,'Datos de Entrada'!$C$17:$G$17)*C6</f>
        <v>0</v>
      </c>
      <c r="D8" s="22">
        <f>LOOKUP(D1,'Datos de Entrada'!$C$2:$G$2,'Datos de Entrada'!$C$17:$G$17)*D6</f>
        <v>0</v>
      </c>
      <c r="E8" s="22">
        <f>LOOKUP(E1,'Datos de Entrada'!$C$2:$G$2,'Datos de Entrada'!$C$17:$G$17)*E6</f>
        <v>0</v>
      </c>
      <c r="F8" s="22">
        <f>LOOKUP(F1,'Datos de Entrada'!$C$2:$G$2,'Datos de Entrada'!$C$17:$G$17)*F6</f>
        <v>0</v>
      </c>
      <c r="G8" s="22">
        <f>LOOKUP(G1,'Datos de Entrada'!$C$2:$G$2,'Datos de Entrada'!$C$17:$G$17)*G6</f>
        <v>5700000</v>
      </c>
      <c r="H8" s="22">
        <f>LOOKUP(H1,'Datos de Entrada'!$C$2:$G$2,'Datos de Entrada'!$C$17:$G$17)*H6</f>
        <v>5820000</v>
      </c>
      <c r="I8" s="22">
        <f>LOOKUP(I1,'Datos de Entrada'!$C$2:$G$2,'Datos de Entrada'!$C$17:$G$17)*I6</f>
        <v>6000000</v>
      </c>
      <c r="J8" s="22">
        <f>LOOKUP(J1,'Datos de Entrada'!$C$2:$G$2,'Datos de Entrada'!$C$17:$G$17)*J6</f>
        <v>6240000</v>
      </c>
      <c r="K8" s="22">
        <f>LOOKUP(K1,'Datos de Entrada'!$C$2:$G$2,'Datos de Entrada'!$C$17:$G$17)*K6</f>
        <v>6540000</v>
      </c>
      <c r="L8" s="22">
        <f>LOOKUP(L1,'Datos de Entrada'!$C$2:$G$2,'Datos de Entrada'!$C$17:$G$17)*L6</f>
        <v>6900000</v>
      </c>
      <c r="M8" s="22">
        <f>LOOKUP(M1,'Datos de Entrada'!$C$2:$G$2,'Datos de Entrada'!$C$17:$G$17)*M6</f>
        <v>7200000</v>
      </c>
      <c r="N8" s="22">
        <f>LOOKUP(N1,'Datos de Entrada'!$C$2:$G$2,'Datos de Entrada'!$C$17:$G$17)*N6</f>
        <v>7560000</v>
      </c>
      <c r="O8" s="22">
        <f>LOOKUP(O1,'Datos de Entrada'!$C$2:$G$2,'Datos de Entrada'!$C$17:$G$17)*O6</f>
        <v>11027100</v>
      </c>
      <c r="P8" s="22">
        <f>LOOKUP(P1,'Datos de Entrada'!$C$2:$G$2,'Datos de Entrada'!$C$17:$G$17)*P6</f>
        <v>11460750</v>
      </c>
      <c r="Q8" s="22">
        <f>LOOKUP(Q1,'Datos de Entrada'!$C$2:$G$2,'Datos de Entrada'!$C$17:$G$17)*Q6</f>
        <v>11894400</v>
      </c>
      <c r="R8" s="22">
        <f>LOOKUP(R1,'Datos de Entrada'!$C$2:$G$2,'Datos de Entrada'!$C$17:$G$17)*R6</f>
        <v>12390000</v>
      </c>
      <c r="S8" s="22">
        <f>LOOKUP(S1,'Datos de Entrada'!$C$2:$G$2,'Datos de Entrada'!$C$17:$G$17)*S6</f>
        <v>12885600</v>
      </c>
      <c r="T8" s="22">
        <f>LOOKUP(T1,'Datos de Entrada'!$C$2:$G$2,'Datos de Entrada'!$C$17:$G$17)*T6</f>
        <v>13381200</v>
      </c>
      <c r="U8" s="22">
        <f>LOOKUP(U1,'Datos de Entrada'!$C$2:$G$2,'Datos de Entrada'!$C$17:$G$17)*U6</f>
        <v>14124600</v>
      </c>
      <c r="V8" s="22">
        <f>LOOKUP(V1,'Datos de Entrada'!$C$2:$G$2,'Datos de Entrada'!$C$17:$G$17)*V6</f>
        <v>14868000</v>
      </c>
      <c r="W8" s="22">
        <f>LOOKUP(W1,'Datos de Entrada'!$C$2:$G$2,'Datos de Entrada'!$C$17:$G$17)*W6</f>
        <v>15735300</v>
      </c>
      <c r="X8" s="22">
        <f>LOOKUP(X1,'Datos de Entrada'!$C$2:$G$2,'Datos de Entrada'!$C$17:$G$17)*X6</f>
        <v>16602600</v>
      </c>
      <c r="Y8" s="22">
        <f>LOOKUP(Y1,'Datos de Entrada'!$C$2:$G$2,'Datos de Entrada'!$C$17:$G$17)*Y6</f>
        <v>17469900</v>
      </c>
      <c r="Z8" s="22">
        <f>LOOKUP(Z1,'Datos de Entrada'!$C$2:$G$2,'Datos de Entrada'!$C$17:$G$17)*Z6</f>
        <v>18461100</v>
      </c>
      <c r="AA8" s="22">
        <f>LOOKUP(AA1,'Datos de Entrada'!$C$2:$G$2,'Datos de Entrada'!$C$17:$G$17)*AA6</f>
        <v>25853717.399999999</v>
      </c>
      <c r="AB8" s="22">
        <f>LOOKUP(AB1,'Datos de Entrada'!$C$2:$G$2,'Datos de Entrada'!$C$17:$G$17)*AB6</f>
        <v>26877627</v>
      </c>
      <c r="AC8" s="22">
        <f>LOOKUP(AC1,'Datos de Entrada'!$C$2:$G$2,'Datos de Entrada'!$C$17:$G$17)*AC6</f>
        <v>27389581.800000001</v>
      </c>
      <c r="AD8" s="22">
        <f>LOOKUP(AD1,'Datos de Entrada'!$C$2:$G$2,'Datos de Entrada'!$C$17:$G$17)*AD6</f>
        <v>27965530.949999999</v>
      </c>
      <c r="AE8" s="22">
        <f>LOOKUP(AE1,'Datos de Entrada'!$C$2:$G$2,'Datos de Entrada'!$C$17:$G$17)*AE6</f>
        <v>28541480.099999998</v>
      </c>
      <c r="AF8" s="22">
        <f>LOOKUP(AF1,'Datos de Entrada'!$C$2:$G$2,'Datos de Entrada'!$C$17:$G$17)*AF6</f>
        <v>29117429.25</v>
      </c>
      <c r="AG8" s="22">
        <f>LOOKUP(AG1,'Datos de Entrada'!$C$2:$G$2,'Datos de Entrada'!$C$17:$G$17)*AG6</f>
        <v>29693378.399999999</v>
      </c>
      <c r="AH8" s="22">
        <f>LOOKUP(AH1,'Datos de Entrada'!$C$2:$G$2,'Datos de Entrada'!$C$17:$G$17)*AH6</f>
        <v>30269327.550000001</v>
      </c>
      <c r="AI8" s="22">
        <f>LOOKUP(AI1,'Datos de Entrada'!$C$2:$G$2,'Datos de Entrada'!$C$17:$G$17)*AI6</f>
        <v>30845276.699999999</v>
      </c>
      <c r="AJ8" s="22">
        <f>LOOKUP(AJ1,'Datos de Entrada'!$C$2:$G$2,'Datos de Entrada'!$C$17:$G$17)*AJ6</f>
        <v>31485220.199999999</v>
      </c>
      <c r="AK8" s="22">
        <f>LOOKUP(AK1,'Datos de Entrada'!$C$2:$G$2,'Datos de Entrada'!$C$17:$G$17)*AK6</f>
        <v>32125163.699999999</v>
      </c>
      <c r="AL8" s="22">
        <f>LOOKUP(AL1,'Datos de Entrada'!$C$2:$G$2,'Datos de Entrada'!$C$17:$G$17)*AL6</f>
        <v>32765107.199999999</v>
      </c>
      <c r="AM8" s="22">
        <f>LOOKUP(AM1,'Datos de Entrada'!$C$2:$G$2,'Datos de Entrada'!$C$17:$G$17)*AM6</f>
        <v>28315349.664840002</v>
      </c>
      <c r="AN8" s="22">
        <f>LOOKUP(AN1,'Datos de Entrada'!$C$2:$G$2,'Datos de Entrada'!$C$17:$G$17)*AN6</f>
        <v>28381507.023870002</v>
      </c>
      <c r="AO8" s="22">
        <f>LOOKUP(AO1,'Datos de Entrada'!$C$2:$G$2,'Datos de Entrada'!$C$17:$G$17)*AO6</f>
        <v>28381507.023870002</v>
      </c>
      <c r="AP8" s="22">
        <f>LOOKUP(AP1,'Datos de Entrada'!$C$2:$G$2,'Datos de Entrada'!$C$17:$G$17)*AP6</f>
        <v>28447664.382900003</v>
      </c>
      <c r="AQ8" s="22">
        <f>LOOKUP(AQ1,'Datos de Entrada'!$C$2:$G$2,'Datos de Entrada'!$C$17:$G$17)*AQ6</f>
        <v>28513821.741930004</v>
      </c>
      <c r="AR8" s="22">
        <f>LOOKUP(AR1,'Datos de Entrada'!$C$2:$G$2,'Datos de Entrada'!$C$17:$G$17)*AR6</f>
        <v>28579979.100960001</v>
      </c>
      <c r="AS8" s="22">
        <f>LOOKUP(AS1,'Datos de Entrada'!$C$2:$G$2,'Datos de Entrada'!$C$17:$G$17)*AS6</f>
        <v>28646136.459990002</v>
      </c>
      <c r="AT8" s="22">
        <f>LOOKUP(AT1,'Datos de Entrada'!$C$2:$G$2,'Datos de Entrada'!$C$17:$G$17)*AT6</f>
        <v>28712293.819020003</v>
      </c>
      <c r="AU8" s="22">
        <f>LOOKUP(AU1,'Datos de Entrada'!$C$2:$G$2,'Datos de Entrada'!$C$17:$G$17)*AU6</f>
        <v>28778451.178050004</v>
      </c>
      <c r="AV8" s="22">
        <f>LOOKUP(AV1,'Datos de Entrada'!$C$2:$G$2,'Datos de Entrada'!$C$17:$G$17)*AV6</f>
        <v>28778451.178050004</v>
      </c>
      <c r="AW8" s="22">
        <f>LOOKUP(AW1,'Datos de Entrada'!$C$2:$G$2,'Datos de Entrada'!$C$17:$G$17)*AW6</f>
        <v>28844608.537080005</v>
      </c>
      <c r="AX8" s="22">
        <f>LOOKUP(AX1,'Datos de Entrada'!$C$2:$G$2,'Datos de Entrada'!$C$17:$G$17)*AX6</f>
        <v>28910765.896110002</v>
      </c>
      <c r="AY8" s="22">
        <f>LOOKUP(AY1,'Datos de Entrada'!$C$2:$G$2,'Datos de Entrada'!$C$17:$G$17)*AY6</f>
        <v>38120961.869509995</v>
      </c>
      <c r="AZ8" s="22">
        <f>LOOKUP(AZ1,'Datos de Entrada'!$C$2:$G$2,'Datos de Entrada'!$C$17:$G$17)*AZ6</f>
        <v>38120961.869509995</v>
      </c>
      <c r="BA8" s="22">
        <f>LOOKUP(BA1,'Datos de Entrada'!$C$2:$G$2,'Datos de Entrada'!$C$17:$G$17)*BA6</f>
        <v>38120961.869509995</v>
      </c>
      <c r="BB8" s="22">
        <f>LOOKUP(BB1,'Datos de Entrada'!$C$2:$G$2,'Datos de Entrada'!$C$17:$G$17)*BB6</f>
        <v>38120961.869509995</v>
      </c>
      <c r="BC8" s="22">
        <f>LOOKUP(BC1,'Datos de Entrada'!$C$2:$G$2,'Datos de Entrada'!$C$17:$G$17)*BC6</f>
        <v>38120961.869509995</v>
      </c>
      <c r="BD8" s="22">
        <f>LOOKUP(BD1,'Datos de Entrada'!$C$2:$G$2,'Datos de Entrada'!$C$17:$G$17)*BD6</f>
        <v>38189401.657426529</v>
      </c>
      <c r="BE8" s="22">
        <f>LOOKUP(BE1,'Datos de Entrada'!$C$2:$G$2,'Datos de Entrada'!$C$17:$G$17)*BE6</f>
        <v>38189401.657426529</v>
      </c>
      <c r="BF8" s="22">
        <f>LOOKUP(BF1,'Datos de Entrada'!$C$2:$G$2,'Datos de Entrada'!$C$17:$G$17)*BF6</f>
        <v>38189401.657426529</v>
      </c>
      <c r="BG8" s="22">
        <f>LOOKUP(BG1,'Datos de Entrada'!$C$2:$G$2,'Datos de Entrada'!$C$17:$G$17)*BG6</f>
        <v>38189401.657426529</v>
      </c>
      <c r="BH8" s="22">
        <f>LOOKUP(BH1,'Datos de Entrada'!$C$2:$G$2,'Datos de Entrada'!$C$17:$G$17)*BH6</f>
        <v>38189401.657426529</v>
      </c>
      <c r="BI8" s="22">
        <f>LOOKUP(BI1,'Datos de Entrada'!$C$2:$G$2,'Datos de Entrada'!$C$17:$G$17)*BI6</f>
        <v>38189401.657426529</v>
      </c>
      <c r="BJ8" s="22">
        <f>LOOKUP(BJ1,'Datos de Entrada'!$C$2:$G$2,'Datos de Entrada'!$C$17:$G$17)*BJ6</f>
        <v>38257841.44534307</v>
      </c>
    </row>
    <row r="9" spans="1:62" x14ac:dyDescent="0.25">
      <c r="A9" s="6" t="s">
        <v>56</v>
      </c>
      <c r="C9" s="22">
        <f t="shared" ref="C9:BE9" si="8">+C6-C8</f>
        <v>0</v>
      </c>
      <c r="D9" s="22">
        <f t="shared" si="8"/>
        <v>0</v>
      </c>
      <c r="E9" s="22">
        <f t="shared" si="8"/>
        <v>0</v>
      </c>
      <c r="F9" s="22">
        <f t="shared" si="8"/>
        <v>0</v>
      </c>
      <c r="G9" s="22">
        <f t="shared" si="8"/>
        <v>0</v>
      </c>
      <c r="H9" s="22">
        <f t="shared" si="8"/>
        <v>0</v>
      </c>
      <c r="I9" s="22">
        <f t="shared" si="8"/>
        <v>0</v>
      </c>
      <c r="J9" s="22">
        <f t="shared" si="8"/>
        <v>0</v>
      </c>
      <c r="K9" s="22">
        <f t="shared" si="8"/>
        <v>0</v>
      </c>
      <c r="L9" s="22">
        <f t="shared" si="8"/>
        <v>0</v>
      </c>
      <c r="M9" s="22">
        <f t="shared" si="8"/>
        <v>0</v>
      </c>
      <c r="N9" s="22">
        <f t="shared" si="8"/>
        <v>0</v>
      </c>
      <c r="O9" s="22">
        <f t="shared" si="8"/>
        <v>0</v>
      </c>
      <c r="P9" s="22">
        <f t="shared" si="8"/>
        <v>0</v>
      </c>
      <c r="Q9" s="22">
        <f t="shared" si="8"/>
        <v>0</v>
      </c>
      <c r="R9" s="22">
        <f t="shared" si="8"/>
        <v>0</v>
      </c>
      <c r="S9" s="22">
        <f t="shared" si="8"/>
        <v>0</v>
      </c>
      <c r="T9" s="22">
        <f t="shared" si="8"/>
        <v>0</v>
      </c>
      <c r="U9" s="22">
        <f t="shared" si="8"/>
        <v>0</v>
      </c>
      <c r="V9" s="22">
        <f t="shared" si="8"/>
        <v>0</v>
      </c>
      <c r="W9" s="22">
        <f t="shared" si="8"/>
        <v>0</v>
      </c>
      <c r="X9" s="22">
        <f t="shared" si="8"/>
        <v>0</v>
      </c>
      <c r="Y9" s="22">
        <f t="shared" si="8"/>
        <v>0</v>
      </c>
      <c r="Z9" s="22">
        <f t="shared" si="8"/>
        <v>0</v>
      </c>
      <c r="AA9" s="22">
        <f t="shared" si="8"/>
        <v>0</v>
      </c>
      <c r="AB9" s="22">
        <f t="shared" si="8"/>
        <v>0</v>
      </c>
      <c r="AC9" s="22">
        <f t="shared" si="8"/>
        <v>0</v>
      </c>
      <c r="AD9" s="22">
        <f t="shared" si="8"/>
        <v>0</v>
      </c>
      <c r="AE9" s="22">
        <f t="shared" si="8"/>
        <v>0</v>
      </c>
      <c r="AF9" s="22">
        <f t="shared" si="8"/>
        <v>0</v>
      </c>
      <c r="AG9" s="22">
        <f t="shared" si="8"/>
        <v>0</v>
      </c>
      <c r="AH9" s="22">
        <f t="shared" si="8"/>
        <v>0</v>
      </c>
      <c r="AI9" s="22">
        <f t="shared" si="8"/>
        <v>0</v>
      </c>
      <c r="AJ9" s="22">
        <f t="shared" si="8"/>
        <v>0</v>
      </c>
      <c r="AK9" s="22">
        <f t="shared" si="8"/>
        <v>0</v>
      </c>
      <c r="AL9" s="22">
        <f t="shared" si="8"/>
        <v>0</v>
      </c>
      <c r="AM9" s="22">
        <f t="shared" si="8"/>
        <v>0</v>
      </c>
      <c r="AN9" s="22">
        <f t="shared" si="8"/>
        <v>0</v>
      </c>
      <c r="AO9" s="22">
        <f t="shared" si="8"/>
        <v>0</v>
      </c>
      <c r="AP9" s="22">
        <f t="shared" si="8"/>
        <v>0</v>
      </c>
      <c r="AQ9" s="22">
        <f t="shared" si="8"/>
        <v>0</v>
      </c>
      <c r="AR9" s="22">
        <f t="shared" si="8"/>
        <v>0</v>
      </c>
      <c r="AS9" s="22">
        <f t="shared" si="8"/>
        <v>0</v>
      </c>
      <c r="AT9" s="22">
        <f t="shared" si="8"/>
        <v>0</v>
      </c>
      <c r="AU9" s="22">
        <f t="shared" si="8"/>
        <v>0</v>
      </c>
      <c r="AV9" s="22">
        <f t="shared" si="8"/>
        <v>0</v>
      </c>
      <c r="AW9" s="22">
        <f t="shared" si="8"/>
        <v>0</v>
      </c>
      <c r="AX9" s="22">
        <f t="shared" si="8"/>
        <v>0</v>
      </c>
      <c r="AY9" s="22">
        <f t="shared" si="8"/>
        <v>0</v>
      </c>
      <c r="AZ9" s="22">
        <f t="shared" si="8"/>
        <v>0</v>
      </c>
      <c r="BA9" s="22">
        <f t="shared" si="8"/>
        <v>0</v>
      </c>
      <c r="BB9" s="22">
        <f t="shared" si="8"/>
        <v>0</v>
      </c>
      <c r="BC9" s="22">
        <f t="shared" si="8"/>
        <v>0</v>
      </c>
      <c r="BD9" s="22">
        <f t="shared" si="8"/>
        <v>0</v>
      </c>
      <c r="BE9" s="22">
        <f t="shared" si="8"/>
        <v>0</v>
      </c>
      <c r="BF9" s="22">
        <f>+BF6-BF8</f>
        <v>0</v>
      </c>
      <c r="BG9" s="22">
        <f>+BG6-BG8</f>
        <v>0</v>
      </c>
      <c r="BH9" s="22">
        <f>+BH6-BH8</f>
        <v>0</v>
      </c>
      <c r="BI9" s="22">
        <f>+BI6-BI8</f>
        <v>0</v>
      </c>
      <c r="BJ9" s="22">
        <f>+BJ6-BJ8</f>
        <v>0</v>
      </c>
    </row>
    <row r="10" spans="1:62" x14ac:dyDescent="0.25">
      <c r="A10" s="24" t="s">
        <v>57</v>
      </c>
      <c r="B10" s="24"/>
      <c r="C10" s="32">
        <f t="shared" ref="C10:BJ10" si="9">SUM(C8:C8)</f>
        <v>0</v>
      </c>
      <c r="D10" s="32">
        <f t="shared" si="9"/>
        <v>0</v>
      </c>
      <c r="E10" s="32">
        <f t="shared" si="9"/>
        <v>0</v>
      </c>
      <c r="F10" s="32">
        <f t="shared" si="9"/>
        <v>0</v>
      </c>
      <c r="G10" s="32">
        <f t="shared" si="9"/>
        <v>5700000</v>
      </c>
      <c r="H10" s="32">
        <f t="shared" si="9"/>
        <v>5820000</v>
      </c>
      <c r="I10" s="32">
        <f t="shared" si="9"/>
        <v>6000000</v>
      </c>
      <c r="J10" s="32">
        <f t="shared" si="9"/>
        <v>6240000</v>
      </c>
      <c r="K10" s="32">
        <f t="shared" si="9"/>
        <v>6540000</v>
      </c>
      <c r="L10" s="32">
        <f t="shared" si="9"/>
        <v>6900000</v>
      </c>
      <c r="M10" s="32">
        <f t="shared" si="9"/>
        <v>7200000</v>
      </c>
      <c r="N10" s="32">
        <f t="shared" si="9"/>
        <v>7560000</v>
      </c>
      <c r="O10" s="32">
        <f t="shared" si="9"/>
        <v>11027100</v>
      </c>
      <c r="P10" s="32">
        <f t="shared" si="9"/>
        <v>11460750</v>
      </c>
      <c r="Q10" s="32">
        <f t="shared" si="9"/>
        <v>11894400</v>
      </c>
      <c r="R10" s="32">
        <f t="shared" si="9"/>
        <v>12390000</v>
      </c>
      <c r="S10" s="32">
        <f t="shared" si="9"/>
        <v>12885600</v>
      </c>
      <c r="T10" s="32">
        <f t="shared" si="9"/>
        <v>13381200</v>
      </c>
      <c r="U10" s="32">
        <f t="shared" si="9"/>
        <v>14124600</v>
      </c>
      <c r="V10" s="32">
        <f t="shared" si="9"/>
        <v>14868000</v>
      </c>
      <c r="W10" s="32">
        <f t="shared" si="9"/>
        <v>15735300</v>
      </c>
      <c r="X10" s="32">
        <f t="shared" si="9"/>
        <v>16602600</v>
      </c>
      <c r="Y10" s="32">
        <f t="shared" si="9"/>
        <v>17469900</v>
      </c>
      <c r="Z10" s="32">
        <f t="shared" si="9"/>
        <v>18461100</v>
      </c>
      <c r="AA10" s="32">
        <f t="shared" si="9"/>
        <v>25853717.399999999</v>
      </c>
      <c r="AB10" s="32">
        <f t="shared" si="9"/>
        <v>26877627</v>
      </c>
      <c r="AC10" s="32">
        <f t="shared" si="9"/>
        <v>27389581.800000001</v>
      </c>
      <c r="AD10" s="32">
        <f t="shared" si="9"/>
        <v>27965530.949999999</v>
      </c>
      <c r="AE10" s="32">
        <f t="shared" si="9"/>
        <v>28541480.099999998</v>
      </c>
      <c r="AF10" s="32">
        <f t="shared" si="9"/>
        <v>29117429.25</v>
      </c>
      <c r="AG10" s="32">
        <f t="shared" si="9"/>
        <v>29693378.399999999</v>
      </c>
      <c r="AH10" s="32">
        <f t="shared" si="9"/>
        <v>30269327.550000001</v>
      </c>
      <c r="AI10" s="32">
        <f t="shared" si="9"/>
        <v>30845276.699999999</v>
      </c>
      <c r="AJ10" s="32">
        <f t="shared" si="9"/>
        <v>31485220.199999999</v>
      </c>
      <c r="AK10" s="32">
        <f t="shared" si="9"/>
        <v>32125163.699999999</v>
      </c>
      <c r="AL10" s="32">
        <f t="shared" si="9"/>
        <v>32765107.199999999</v>
      </c>
      <c r="AM10" s="32">
        <f t="shared" si="9"/>
        <v>28315349.664840002</v>
      </c>
      <c r="AN10" s="32">
        <f t="shared" si="9"/>
        <v>28381507.023870002</v>
      </c>
      <c r="AO10" s="32">
        <f t="shared" si="9"/>
        <v>28381507.023870002</v>
      </c>
      <c r="AP10" s="32">
        <f t="shared" si="9"/>
        <v>28447664.382900003</v>
      </c>
      <c r="AQ10" s="32">
        <f t="shared" si="9"/>
        <v>28513821.741930004</v>
      </c>
      <c r="AR10" s="32">
        <f t="shared" si="9"/>
        <v>28579979.100960001</v>
      </c>
      <c r="AS10" s="32">
        <f t="shared" si="9"/>
        <v>28646136.459990002</v>
      </c>
      <c r="AT10" s="32">
        <f t="shared" si="9"/>
        <v>28712293.819020003</v>
      </c>
      <c r="AU10" s="32">
        <f t="shared" si="9"/>
        <v>28778451.178050004</v>
      </c>
      <c r="AV10" s="32">
        <f t="shared" si="9"/>
        <v>28778451.178050004</v>
      </c>
      <c r="AW10" s="32">
        <f t="shared" si="9"/>
        <v>28844608.537080005</v>
      </c>
      <c r="AX10" s="32">
        <f t="shared" si="9"/>
        <v>28910765.896110002</v>
      </c>
      <c r="AY10" s="32">
        <f t="shared" si="9"/>
        <v>38120961.869509995</v>
      </c>
      <c r="AZ10" s="32">
        <f t="shared" si="9"/>
        <v>38120961.869509995</v>
      </c>
      <c r="BA10" s="32">
        <f t="shared" si="9"/>
        <v>38120961.869509995</v>
      </c>
      <c r="BB10" s="32">
        <f t="shared" si="9"/>
        <v>38120961.869509995</v>
      </c>
      <c r="BC10" s="32">
        <f t="shared" si="9"/>
        <v>38120961.869509995</v>
      </c>
      <c r="BD10" s="32">
        <f t="shared" si="9"/>
        <v>38189401.657426529</v>
      </c>
      <c r="BE10" s="32">
        <f t="shared" si="9"/>
        <v>38189401.657426529</v>
      </c>
      <c r="BF10" s="32">
        <f t="shared" si="9"/>
        <v>38189401.657426529</v>
      </c>
      <c r="BG10" s="32">
        <f t="shared" si="9"/>
        <v>38189401.657426529</v>
      </c>
      <c r="BH10" s="32">
        <f t="shared" si="9"/>
        <v>38189401.657426529</v>
      </c>
      <c r="BI10" s="32">
        <f t="shared" si="9"/>
        <v>38189401.657426529</v>
      </c>
      <c r="BJ10" s="32">
        <f t="shared" si="9"/>
        <v>38257841.44534307</v>
      </c>
    </row>
    <row r="11" spans="1:62" x14ac:dyDescent="0.25">
      <c r="A11" s="24" t="s">
        <v>58</v>
      </c>
      <c r="B11" s="24"/>
      <c r="C11" s="32">
        <f>+C6-C10</f>
        <v>0</v>
      </c>
      <c r="D11" s="32">
        <f>+C11+D6-D10</f>
        <v>0</v>
      </c>
      <c r="E11" s="32">
        <f>+D11+E6-E10</f>
        <v>0</v>
      </c>
      <c r="F11" s="32">
        <f>+E11+F6-F10</f>
        <v>0</v>
      </c>
      <c r="G11" s="32">
        <f t="shared" ref="G11:BJ11" si="10">+F11+G6-G10</f>
        <v>0</v>
      </c>
      <c r="H11" s="32">
        <f t="shared" si="10"/>
        <v>0</v>
      </c>
      <c r="I11" s="32">
        <f t="shared" si="10"/>
        <v>0</v>
      </c>
      <c r="J11" s="32">
        <f t="shared" si="10"/>
        <v>0</v>
      </c>
      <c r="K11" s="32">
        <f t="shared" si="10"/>
        <v>0</v>
      </c>
      <c r="L11" s="32">
        <f t="shared" si="10"/>
        <v>0</v>
      </c>
      <c r="M11" s="32">
        <f t="shared" si="10"/>
        <v>0</v>
      </c>
      <c r="N11" s="32">
        <f t="shared" si="10"/>
        <v>0</v>
      </c>
      <c r="O11" s="32">
        <f t="shared" si="10"/>
        <v>0</v>
      </c>
      <c r="P11" s="32">
        <f t="shared" si="10"/>
        <v>0</v>
      </c>
      <c r="Q11" s="32">
        <f t="shared" si="10"/>
        <v>0</v>
      </c>
      <c r="R11" s="32">
        <f t="shared" si="10"/>
        <v>0</v>
      </c>
      <c r="S11" s="32">
        <f t="shared" si="10"/>
        <v>0</v>
      </c>
      <c r="T11" s="32">
        <f t="shared" si="10"/>
        <v>0</v>
      </c>
      <c r="U11" s="32">
        <f t="shared" si="10"/>
        <v>0</v>
      </c>
      <c r="V11" s="32">
        <f t="shared" si="10"/>
        <v>0</v>
      </c>
      <c r="W11" s="32">
        <f t="shared" si="10"/>
        <v>0</v>
      </c>
      <c r="X11" s="32">
        <f t="shared" si="10"/>
        <v>0</v>
      </c>
      <c r="Y11" s="32">
        <f t="shared" si="10"/>
        <v>0</v>
      </c>
      <c r="Z11" s="32">
        <f t="shared" si="10"/>
        <v>0</v>
      </c>
      <c r="AA11" s="32">
        <f t="shared" si="10"/>
        <v>0</v>
      </c>
      <c r="AB11" s="32">
        <f t="shared" si="10"/>
        <v>0</v>
      </c>
      <c r="AC11" s="32">
        <f t="shared" si="10"/>
        <v>0</v>
      </c>
      <c r="AD11" s="32">
        <f t="shared" si="10"/>
        <v>0</v>
      </c>
      <c r="AE11" s="32">
        <f t="shared" si="10"/>
        <v>0</v>
      </c>
      <c r="AF11" s="32">
        <f t="shared" si="10"/>
        <v>0</v>
      </c>
      <c r="AG11" s="32">
        <f t="shared" si="10"/>
        <v>0</v>
      </c>
      <c r="AH11" s="32">
        <f t="shared" si="10"/>
        <v>0</v>
      </c>
      <c r="AI11" s="32">
        <f t="shared" si="10"/>
        <v>0</v>
      </c>
      <c r="AJ11" s="32">
        <f t="shared" si="10"/>
        <v>0</v>
      </c>
      <c r="AK11" s="32">
        <f t="shared" si="10"/>
        <v>0</v>
      </c>
      <c r="AL11" s="32">
        <f t="shared" si="10"/>
        <v>0</v>
      </c>
      <c r="AM11" s="32">
        <f t="shared" si="10"/>
        <v>0</v>
      </c>
      <c r="AN11" s="32">
        <f t="shared" si="10"/>
        <v>0</v>
      </c>
      <c r="AO11" s="32">
        <f t="shared" si="10"/>
        <v>0</v>
      </c>
      <c r="AP11" s="32">
        <f t="shared" si="10"/>
        <v>0</v>
      </c>
      <c r="AQ11" s="32">
        <f t="shared" si="10"/>
        <v>0</v>
      </c>
      <c r="AR11" s="32">
        <f t="shared" si="10"/>
        <v>0</v>
      </c>
      <c r="AS11" s="32">
        <f t="shared" si="10"/>
        <v>0</v>
      </c>
      <c r="AT11" s="32">
        <f t="shared" si="10"/>
        <v>0</v>
      </c>
      <c r="AU11" s="32">
        <f t="shared" si="10"/>
        <v>0</v>
      </c>
      <c r="AV11" s="32">
        <f t="shared" si="10"/>
        <v>0</v>
      </c>
      <c r="AW11" s="32">
        <f t="shared" si="10"/>
        <v>0</v>
      </c>
      <c r="AX11" s="32">
        <f t="shared" si="10"/>
        <v>0</v>
      </c>
      <c r="AY11" s="32">
        <f t="shared" si="10"/>
        <v>0</v>
      </c>
      <c r="AZ11" s="32">
        <f t="shared" si="10"/>
        <v>0</v>
      </c>
      <c r="BA11" s="32">
        <f t="shared" si="10"/>
        <v>0</v>
      </c>
      <c r="BB11" s="32">
        <f t="shared" si="10"/>
        <v>0</v>
      </c>
      <c r="BC11" s="32">
        <f t="shared" si="10"/>
        <v>0</v>
      </c>
      <c r="BD11" s="32">
        <f t="shared" si="10"/>
        <v>0</v>
      </c>
      <c r="BE11" s="32">
        <f t="shared" si="10"/>
        <v>0</v>
      </c>
      <c r="BF11" s="32">
        <f t="shared" si="10"/>
        <v>0</v>
      </c>
      <c r="BG11" s="32">
        <f t="shared" si="10"/>
        <v>0</v>
      </c>
      <c r="BH11" s="32">
        <f t="shared" si="10"/>
        <v>0</v>
      </c>
      <c r="BI11" s="32">
        <f t="shared" si="10"/>
        <v>0</v>
      </c>
      <c r="BJ11" s="32">
        <f t="shared" si="10"/>
        <v>0</v>
      </c>
    </row>
    <row r="12" spans="1:62" x14ac:dyDescent="0.25">
      <c r="F12" s="31"/>
      <c r="G12" s="31"/>
      <c r="H12" s="31"/>
      <c r="I12" s="31"/>
    </row>
    <row r="13" spans="1:62" x14ac:dyDescent="0.25">
      <c r="N13" s="46">
        <f>SUM(C4:N4)</f>
        <v>866</v>
      </c>
      <c r="P13" s="40"/>
      <c r="Z13" s="46">
        <f>SUM(O4:Z4)</f>
        <v>2749</v>
      </c>
      <c r="AL13" s="46">
        <f>SUM(AA4:AL4)</f>
        <v>5515</v>
      </c>
      <c r="AX13" s="46">
        <f>SUM(AM4:AX4)</f>
        <v>5189</v>
      </c>
      <c r="BJ13" s="46">
        <f>SUM(AY4:BJ4)</f>
        <v>6692</v>
      </c>
    </row>
    <row r="14" spans="1:62" x14ac:dyDescent="0.25">
      <c r="N14" s="46">
        <f>+N3-N13</f>
        <v>1490</v>
      </c>
      <c r="Z14" s="46">
        <f>+Z3-Z13</f>
        <v>443</v>
      </c>
      <c r="AL14" s="46">
        <f>+AL3-AL13</f>
        <v>-1351</v>
      </c>
      <c r="AX14" s="46">
        <f>+AX3-AX13</f>
        <v>151</v>
      </c>
      <c r="BJ14" s="46">
        <f>+BJ3-BJ13</f>
        <v>109</v>
      </c>
    </row>
    <row r="15" spans="1:62" x14ac:dyDescent="0.25">
      <c r="N15" s="46"/>
      <c r="Z15" s="46"/>
    </row>
  </sheetData>
  <pageMargins left="0.7" right="0.7" top="0.75" bottom="0.75" header="0.3" footer="0.3"/>
  <pageSetup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30"/>
  <sheetViews>
    <sheetView zoomScale="85" zoomScaleNormal="85" workbookViewId="0">
      <pane xSplit="1" ySplit="9" topLeftCell="B22" activePane="bottomRight" state="frozen"/>
      <selection pane="topRight" activeCell="B1" sqref="B1"/>
      <selection pane="bottomLeft" activeCell="A10" sqref="A10"/>
      <selection pane="bottomRight" activeCell="X32" sqref="X32"/>
    </sheetView>
  </sheetViews>
  <sheetFormatPr baseColWidth="10" defaultRowHeight="15" x14ac:dyDescent="0.25"/>
  <cols>
    <col min="1" max="1" width="44.140625" style="4" bestFit="1" customWidth="1"/>
    <col min="2" max="2" width="7.28515625" style="4" bestFit="1" customWidth="1"/>
    <col min="3" max="3" width="21.28515625" style="4" bestFit="1" customWidth="1"/>
    <col min="4" max="6" width="16.5703125" style="4" bestFit="1" customWidth="1"/>
    <col min="7" max="9" width="16.85546875" style="4" bestFit="1" customWidth="1"/>
    <col min="10" max="10" width="17.28515625" style="4" bestFit="1" customWidth="1"/>
    <col min="11" max="11" width="16.85546875" style="4" bestFit="1" customWidth="1"/>
    <col min="12" max="13" width="17.28515625" style="4" bestFit="1" customWidth="1"/>
    <col min="14" max="14" width="17.7109375" style="4" bestFit="1" customWidth="1"/>
    <col min="15" max="17" width="16.5703125" style="4" bestFit="1" customWidth="1"/>
    <col min="18" max="18" width="16.85546875" style="4" bestFit="1" customWidth="1"/>
    <col min="19" max="19" width="16.5703125" style="4" bestFit="1" customWidth="1"/>
    <col min="20" max="20" width="16.85546875" style="4" bestFit="1" customWidth="1"/>
    <col min="21" max="21" width="17.28515625" style="4" bestFit="1" customWidth="1"/>
    <col min="22" max="22" width="16.5703125" style="4" bestFit="1" customWidth="1"/>
    <col min="23" max="23" width="17.28515625" style="4" bestFit="1" customWidth="1"/>
    <col min="24" max="24" width="17.7109375" style="4" bestFit="1" customWidth="1"/>
    <col min="25" max="25" width="17.28515625" style="4" bestFit="1" customWidth="1"/>
    <col min="26" max="26" width="16.85546875" style="4" bestFit="1" customWidth="1"/>
    <col min="27" max="29" width="16.5703125" style="4" bestFit="1" customWidth="1"/>
    <col min="30" max="30" width="16.85546875" style="4" bestFit="1" customWidth="1"/>
    <col min="31" max="32" width="17.28515625" style="4" bestFit="1" customWidth="1"/>
    <col min="33" max="33" width="17.7109375" style="4" bestFit="1" customWidth="1"/>
    <col min="34" max="34" width="16.85546875" style="4" bestFit="1" customWidth="1"/>
    <col min="35" max="36" width="17.28515625" style="4" bestFit="1" customWidth="1"/>
    <col min="37" max="37" width="16.85546875" style="4" bestFit="1" customWidth="1"/>
    <col min="38" max="38" width="17.28515625" style="4" bestFit="1" customWidth="1"/>
    <col min="39" max="42" width="16.5703125" style="4" bestFit="1" customWidth="1"/>
    <col min="43" max="43" width="17.28515625" style="4" bestFit="1" customWidth="1"/>
    <col min="44" max="45" width="16.85546875" style="4" bestFit="1" customWidth="1"/>
    <col min="46" max="47" width="17.7109375" style="4" bestFit="1" customWidth="1"/>
    <col min="48" max="48" width="17.28515625" style="4" bestFit="1" customWidth="1"/>
    <col min="49" max="49" width="17.7109375" style="4" bestFit="1" customWidth="1"/>
    <col min="50" max="50" width="17.28515625" style="4" bestFit="1" customWidth="1"/>
    <col min="51" max="57" width="20.28515625" style="4" bestFit="1" customWidth="1"/>
    <col min="58" max="62" width="22" style="4" bestFit="1" customWidth="1"/>
    <col min="63" max="16384" width="11.42578125" style="4"/>
  </cols>
  <sheetData>
    <row r="1" spans="1:62" x14ac:dyDescent="0.25">
      <c r="A1" s="4" t="s">
        <v>268</v>
      </c>
      <c r="B1" s="93">
        <v>0.04</v>
      </c>
      <c r="C1" s="4" t="s">
        <v>64</v>
      </c>
    </row>
    <row r="2" spans="1:62" x14ac:dyDescent="0.25">
      <c r="A2" s="4" t="s">
        <v>65</v>
      </c>
      <c r="B2" s="15">
        <v>0.12</v>
      </c>
      <c r="C2" s="4" t="s">
        <v>64</v>
      </c>
    </row>
    <row r="3" spans="1:62" x14ac:dyDescent="0.25">
      <c r="A3" s="4" t="s">
        <v>66</v>
      </c>
      <c r="B3" s="7">
        <v>8.3299999999999999E-2</v>
      </c>
      <c r="C3" s="4" t="s">
        <v>67</v>
      </c>
    </row>
    <row r="4" spans="1:62" x14ac:dyDescent="0.25">
      <c r="A4" s="4" t="s">
        <v>68</v>
      </c>
      <c r="B4" s="7">
        <v>5.2199999999999998E-3</v>
      </c>
      <c r="C4" s="4" t="s">
        <v>64</v>
      </c>
    </row>
    <row r="5" spans="1:62" x14ac:dyDescent="0.25">
      <c r="A5" s="4" t="s">
        <v>69</v>
      </c>
      <c r="B5" s="7">
        <v>8.3299999999999999E-2</v>
      </c>
      <c r="C5" s="4" t="s">
        <v>70</v>
      </c>
    </row>
    <row r="6" spans="1:62" x14ac:dyDescent="0.25">
      <c r="A6" s="4" t="s">
        <v>71</v>
      </c>
      <c r="B6" s="15">
        <v>0.01</v>
      </c>
      <c r="C6" s="4" t="s">
        <v>72</v>
      </c>
    </row>
    <row r="7" spans="1:62" x14ac:dyDescent="0.25">
      <c r="A7" s="4" t="s">
        <v>73</v>
      </c>
      <c r="B7" s="7">
        <v>4.1700000000000001E-2</v>
      </c>
      <c r="C7" s="4" t="s">
        <v>240</v>
      </c>
    </row>
    <row r="9" spans="1:62" x14ac:dyDescent="0.25">
      <c r="A9" s="45" t="s">
        <v>49</v>
      </c>
      <c r="B9" s="3">
        <v>0</v>
      </c>
      <c r="C9" s="3">
        <v>1</v>
      </c>
      <c r="D9" s="3">
        <v>2</v>
      </c>
      <c r="E9" s="3">
        <v>3</v>
      </c>
      <c r="F9" s="3">
        <v>4</v>
      </c>
      <c r="G9" s="3">
        <v>5</v>
      </c>
      <c r="H9" s="3">
        <v>6</v>
      </c>
      <c r="I9" s="3">
        <v>7</v>
      </c>
      <c r="J9" s="3">
        <v>8</v>
      </c>
      <c r="K9" s="3">
        <v>9</v>
      </c>
      <c r="L9" s="3">
        <v>10</v>
      </c>
      <c r="M9" s="3">
        <v>11</v>
      </c>
      <c r="N9" s="3">
        <v>12</v>
      </c>
      <c r="O9" s="3">
        <v>13</v>
      </c>
      <c r="P9" s="3">
        <v>14</v>
      </c>
      <c r="Q9" s="3">
        <v>15</v>
      </c>
      <c r="R9" s="3">
        <v>16</v>
      </c>
      <c r="S9" s="3">
        <v>17</v>
      </c>
      <c r="T9" s="3">
        <v>18</v>
      </c>
      <c r="U9" s="3">
        <v>19</v>
      </c>
      <c r="V9" s="3">
        <v>20</v>
      </c>
      <c r="W9" s="3">
        <v>21</v>
      </c>
      <c r="X9" s="3">
        <v>22</v>
      </c>
      <c r="Y9" s="3">
        <v>23</v>
      </c>
      <c r="Z9" s="3">
        <v>24</v>
      </c>
      <c r="AA9" s="3">
        <v>25</v>
      </c>
      <c r="AB9" s="3">
        <v>26</v>
      </c>
      <c r="AC9" s="3">
        <v>27</v>
      </c>
      <c r="AD9" s="3">
        <v>28</v>
      </c>
      <c r="AE9" s="3">
        <v>29</v>
      </c>
      <c r="AF9" s="3">
        <v>30</v>
      </c>
      <c r="AG9" s="3">
        <v>31</v>
      </c>
      <c r="AH9" s="3">
        <v>32</v>
      </c>
      <c r="AI9" s="3">
        <v>33</v>
      </c>
      <c r="AJ9" s="3">
        <v>34</v>
      </c>
      <c r="AK9" s="3">
        <v>35</v>
      </c>
      <c r="AL9" s="3">
        <v>36</v>
      </c>
      <c r="AM9" s="3">
        <v>37</v>
      </c>
      <c r="AN9" s="3">
        <v>38</v>
      </c>
      <c r="AO9" s="3">
        <v>39</v>
      </c>
      <c r="AP9" s="3">
        <v>40</v>
      </c>
      <c r="AQ9" s="3">
        <v>41</v>
      </c>
      <c r="AR9" s="3">
        <v>42</v>
      </c>
      <c r="AS9" s="3">
        <v>43</v>
      </c>
      <c r="AT9" s="3">
        <v>44</v>
      </c>
      <c r="AU9" s="3">
        <v>45</v>
      </c>
      <c r="AV9" s="3">
        <v>46</v>
      </c>
      <c r="AW9" s="3">
        <v>47</v>
      </c>
      <c r="AX9" s="3">
        <v>48</v>
      </c>
      <c r="AY9" s="3">
        <v>49</v>
      </c>
      <c r="AZ9" s="3">
        <v>50</v>
      </c>
      <c r="BA9" s="3">
        <v>51</v>
      </c>
      <c r="BB9" s="3">
        <v>52</v>
      </c>
      <c r="BC9" s="3">
        <v>53</v>
      </c>
      <c r="BD9" s="3">
        <v>54</v>
      </c>
      <c r="BE9" s="3">
        <v>55</v>
      </c>
      <c r="BF9" s="3">
        <v>56</v>
      </c>
      <c r="BG9" s="3">
        <v>57</v>
      </c>
      <c r="BH9" s="3">
        <v>58</v>
      </c>
      <c r="BI9" s="3">
        <v>59</v>
      </c>
      <c r="BJ9" s="3">
        <v>60</v>
      </c>
    </row>
    <row r="10" spans="1:62" x14ac:dyDescent="0.25">
      <c r="A10" s="44" t="s">
        <v>74</v>
      </c>
    </row>
    <row r="11" spans="1:62" x14ac:dyDescent="0.25">
      <c r="A11" s="21" t="str">
        <f>'Datos de Entrada'!A24</f>
        <v>Gerente  general</v>
      </c>
      <c r="C11" s="4">
        <f>LOOKUP(C9,'Datos de Entrada'!$C$2:$G$2,'Datos de Entrada'!$C$24:$G$24)</f>
        <v>1</v>
      </c>
      <c r="D11" s="4">
        <f>LOOKUP(D9,'Datos de Entrada'!$C$2:$G$2,'Datos de Entrada'!$C$24:$G$24)</f>
        <v>1</v>
      </c>
      <c r="E11" s="4">
        <f>LOOKUP(E9,'Datos de Entrada'!$C$2:$G$2,'Datos de Entrada'!$C$24:$G$24)</f>
        <v>1</v>
      </c>
      <c r="F11" s="4">
        <f>LOOKUP(F9,'Datos de Entrada'!$C$2:$G$2,'Datos de Entrada'!$C$24:$G$24)</f>
        <v>1</v>
      </c>
      <c r="G11" s="4">
        <f>LOOKUP(G9,'Datos de Entrada'!$C$2:$G$2,'Datos de Entrada'!$C$24:$G$24)</f>
        <v>1</v>
      </c>
      <c r="H11" s="4">
        <f>LOOKUP(H9,'Datos de Entrada'!$C$2:$G$2,'Datos de Entrada'!$C$24:$G$24)</f>
        <v>1</v>
      </c>
      <c r="I11" s="4">
        <f>LOOKUP(I9,'Datos de Entrada'!$C$2:$G$2,'Datos de Entrada'!$C$24:$G$24)</f>
        <v>1</v>
      </c>
      <c r="J11" s="4">
        <f>LOOKUP(J9,'Datos de Entrada'!$C$2:$G$2,'Datos de Entrada'!$C$24:$G$24)</f>
        <v>1</v>
      </c>
      <c r="K11" s="4">
        <f>LOOKUP(K9,'Datos de Entrada'!$C$2:$G$2,'Datos de Entrada'!$C$24:$G$24)</f>
        <v>1</v>
      </c>
      <c r="L11" s="4">
        <f>LOOKUP(L9,'Datos de Entrada'!$C$2:$G$2,'Datos de Entrada'!$C$24:$G$24)</f>
        <v>1</v>
      </c>
      <c r="M11" s="4">
        <f>LOOKUP(M9,'Datos de Entrada'!$C$2:$G$2,'Datos de Entrada'!$C$24:$G$24)</f>
        <v>1</v>
      </c>
      <c r="N11" s="4">
        <f>LOOKUP(N9,'Datos de Entrada'!$C$2:$G$2,'Datos de Entrada'!$C$24:$G$24)</f>
        <v>1</v>
      </c>
      <c r="O11" s="4">
        <f>LOOKUP(O9,'Datos de Entrada'!$C$2:$G$2,'Datos de Entrada'!$C$24:$G$24)</f>
        <v>1</v>
      </c>
      <c r="P11" s="4">
        <f>LOOKUP(P9,'Datos de Entrada'!$C$2:$G$2,'Datos de Entrada'!$C$24:$G$24)</f>
        <v>1</v>
      </c>
      <c r="Q11" s="4">
        <f>LOOKUP(Q9,'Datos de Entrada'!$C$2:$G$2,'Datos de Entrada'!$C$24:$G$24)</f>
        <v>1</v>
      </c>
      <c r="R11" s="4">
        <f>LOOKUP(R9,'Datos de Entrada'!$C$2:$G$2,'Datos de Entrada'!$C$24:$G$24)</f>
        <v>1</v>
      </c>
      <c r="S11" s="4">
        <f>LOOKUP(S9,'Datos de Entrada'!$C$2:$G$2,'Datos de Entrada'!$C$24:$G$24)</f>
        <v>1</v>
      </c>
      <c r="T11" s="4">
        <f>LOOKUP(T9,'Datos de Entrada'!$C$2:$G$2,'Datos de Entrada'!$C$24:$G$24)</f>
        <v>1</v>
      </c>
      <c r="U11" s="4">
        <f>LOOKUP(U9,'Datos de Entrada'!$C$2:$G$2,'Datos de Entrada'!$C$24:$G$24)</f>
        <v>1</v>
      </c>
      <c r="V11" s="4">
        <f>LOOKUP(V9,'Datos de Entrada'!$C$2:$G$2,'Datos de Entrada'!$C$24:$G$24)</f>
        <v>1</v>
      </c>
      <c r="W11" s="4">
        <f>LOOKUP(W9,'Datos de Entrada'!$C$2:$G$2,'Datos de Entrada'!$C$24:$G$24)</f>
        <v>1</v>
      </c>
      <c r="X11" s="4">
        <f>LOOKUP(X9,'Datos de Entrada'!$C$2:$G$2,'Datos de Entrada'!$C$24:$G$24)</f>
        <v>1</v>
      </c>
      <c r="Y11" s="4">
        <f>LOOKUP(Y9,'Datos de Entrada'!$C$2:$G$2,'Datos de Entrada'!$C$24:$G$24)</f>
        <v>1</v>
      </c>
      <c r="Z11" s="4">
        <f>LOOKUP(Z9,'Datos de Entrada'!$C$2:$G$2,'Datos de Entrada'!$C$24:$G$24)</f>
        <v>1</v>
      </c>
      <c r="AA11" s="4">
        <f>LOOKUP(AA9,'Datos de Entrada'!$C$2:$G$2,'Datos de Entrada'!$C$24:$G$24)</f>
        <v>1</v>
      </c>
      <c r="AB11" s="4">
        <f>LOOKUP(AB9,'Datos de Entrada'!$C$2:$G$2,'Datos de Entrada'!$C$24:$G$24)</f>
        <v>1</v>
      </c>
      <c r="AC11" s="4">
        <f>LOOKUP(AC9,'Datos de Entrada'!$C$2:$G$2,'Datos de Entrada'!$C$24:$G$24)</f>
        <v>1</v>
      </c>
      <c r="AD11" s="4">
        <f>LOOKUP(AD9,'Datos de Entrada'!$C$2:$G$2,'Datos de Entrada'!$C$24:$G$24)</f>
        <v>1</v>
      </c>
      <c r="AE11" s="4">
        <f>LOOKUP(AE9,'Datos de Entrada'!$C$2:$G$2,'Datos de Entrada'!$C$24:$G$24)</f>
        <v>1</v>
      </c>
      <c r="AF11" s="4">
        <f>LOOKUP(AF9,'Datos de Entrada'!$C$2:$G$2,'Datos de Entrada'!$C$24:$G$24)</f>
        <v>1</v>
      </c>
      <c r="AG11" s="4">
        <f>LOOKUP(AG9,'Datos de Entrada'!$C$2:$G$2,'Datos de Entrada'!$C$24:$G$24)</f>
        <v>1</v>
      </c>
      <c r="AH11" s="4">
        <f>LOOKUP(AH9,'Datos de Entrada'!$C$2:$G$2,'Datos de Entrada'!$C$24:$G$24)</f>
        <v>1</v>
      </c>
      <c r="AI11" s="4">
        <f>LOOKUP(AI9,'Datos de Entrada'!$C$2:$G$2,'Datos de Entrada'!$C$24:$G$24)</f>
        <v>1</v>
      </c>
      <c r="AJ11" s="4">
        <f>LOOKUP(AJ9,'Datos de Entrada'!$C$2:$G$2,'Datos de Entrada'!$C$24:$G$24)</f>
        <v>1</v>
      </c>
      <c r="AK11" s="4">
        <f>LOOKUP(AK9,'Datos de Entrada'!$C$2:$G$2,'Datos de Entrada'!$C$24:$G$24)</f>
        <v>1</v>
      </c>
      <c r="AL11" s="4">
        <f>LOOKUP(AL9,'Datos de Entrada'!$C$2:$G$2,'Datos de Entrada'!$C$24:$G$24)</f>
        <v>1</v>
      </c>
      <c r="AM11" s="4">
        <f>LOOKUP(AM9,'Datos de Entrada'!$C$2:$G$2,'Datos de Entrada'!$C$24:$G$24)</f>
        <v>1</v>
      </c>
      <c r="AN11" s="4">
        <f>LOOKUP(AN9,'Datos de Entrada'!$C$2:$G$2,'Datos de Entrada'!$C$24:$G$24)</f>
        <v>1</v>
      </c>
      <c r="AO11" s="4">
        <f>LOOKUP(AO9,'Datos de Entrada'!$C$2:$G$2,'Datos de Entrada'!$C$24:$G$24)</f>
        <v>1</v>
      </c>
      <c r="AP11" s="4">
        <f>LOOKUP(AP9,'Datos de Entrada'!$C$2:$G$2,'Datos de Entrada'!$C$24:$G$24)</f>
        <v>1</v>
      </c>
      <c r="AQ11" s="4">
        <f>LOOKUP(AQ9,'Datos de Entrada'!$C$2:$G$2,'Datos de Entrada'!$C$24:$G$24)</f>
        <v>1</v>
      </c>
      <c r="AR11" s="4">
        <f>LOOKUP(AR9,'Datos de Entrada'!$C$2:$G$2,'Datos de Entrada'!$C$24:$G$24)</f>
        <v>1</v>
      </c>
      <c r="AS11" s="4">
        <f>LOOKUP(AS9,'Datos de Entrada'!$C$2:$G$2,'Datos de Entrada'!$C$24:$G$24)</f>
        <v>1</v>
      </c>
      <c r="AT11" s="4">
        <f>LOOKUP(AT9,'Datos de Entrada'!$C$2:$G$2,'Datos de Entrada'!$C$24:$G$24)</f>
        <v>1</v>
      </c>
      <c r="AU11" s="4">
        <f>LOOKUP(AU9,'Datos de Entrada'!$C$2:$G$2,'Datos de Entrada'!$C$24:$G$24)</f>
        <v>1</v>
      </c>
      <c r="AV11" s="4">
        <f>LOOKUP(AV9,'Datos de Entrada'!$C$2:$G$2,'Datos de Entrada'!$C$24:$G$24)</f>
        <v>1</v>
      </c>
      <c r="AW11" s="4">
        <f>LOOKUP(AW9,'Datos de Entrada'!$C$2:$G$2,'Datos de Entrada'!$C$24:$G$24)</f>
        <v>1</v>
      </c>
      <c r="AX11" s="4">
        <f>LOOKUP(AX9,'Datos de Entrada'!$C$2:$G$2,'Datos de Entrada'!$C$24:$G$24)</f>
        <v>1</v>
      </c>
      <c r="AY11" s="4">
        <f>LOOKUP(AY9,'Datos de Entrada'!$C$2:$G$2,'Datos de Entrada'!$C$24:$G$24)</f>
        <v>1</v>
      </c>
      <c r="AZ11" s="4">
        <f>LOOKUP(AZ9,'Datos de Entrada'!$C$2:$G$2,'Datos de Entrada'!$C$24:$G$24)</f>
        <v>1</v>
      </c>
      <c r="BA11" s="4">
        <f>LOOKUP(BA9,'Datos de Entrada'!$C$2:$G$2,'Datos de Entrada'!$C$24:$G$24)</f>
        <v>1</v>
      </c>
      <c r="BB11" s="4">
        <f>LOOKUP(BB9,'Datos de Entrada'!$C$2:$G$2,'Datos de Entrada'!$C$24:$G$24)</f>
        <v>1</v>
      </c>
      <c r="BC11" s="4">
        <f>LOOKUP(BC9,'Datos de Entrada'!$C$2:$G$2,'Datos de Entrada'!$C$24:$G$24)</f>
        <v>1</v>
      </c>
      <c r="BD11" s="4">
        <f>LOOKUP(BD9,'Datos de Entrada'!$C$2:$G$2,'Datos de Entrada'!$C$24:$G$24)</f>
        <v>1</v>
      </c>
      <c r="BE11" s="4">
        <f>LOOKUP(BE9,'Datos de Entrada'!$C$2:$G$2,'Datos de Entrada'!$C$24:$G$24)</f>
        <v>1</v>
      </c>
      <c r="BF11" s="4">
        <f>LOOKUP(BF9,'Datos de Entrada'!$C$2:$G$2,'Datos de Entrada'!$C$24:$G$24)</f>
        <v>1</v>
      </c>
      <c r="BG11" s="4">
        <f>LOOKUP(BG9,'Datos de Entrada'!$C$2:$G$2,'Datos de Entrada'!$C$24:$G$24)</f>
        <v>1</v>
      </c>
      <c r="BH11" s="4">
        <f>LOOKUP(BH9,'Datos de Entrada'!$C$2:$G$2,'Datos de Entrada'!$C$24:$G$24)</f>
        <v>1</v>
      </c>
      <c r="BI11" s="4">
        <f>LOOKUP(BI9,'Datos de Entrada'!$C$2:$G$2,'Datos de Entrada'!$C$24:$G$24)</f>
        <v>1</v>
      </c>
      <c r="BJ11" s="4">
        <f>LOOKUP(BJ9,'Datos de Entrada'!$C$2:$G$2,'Datos de Entrada'!$C$24:$G$24)</f>
        <v>1</v>
      </c>
    </row>
    <row r="12" spans="1:62" x14ac:dyDescent="0.25">
      <c r="A12" s="6" t="s">
        <v>75</v>
      </c>
      <c r="C12" s="22">
        <f>LOOKUP(C9,'Datos de Entrada'!$C$2:$G$2,'Datos de Entrada'!$C$25:$G$25)*C11</f>
        <v>2000000</v>
      </c>
      <c r="D12" s="22">
        <f>LOOKUP(D9,'Datos de Entrada'!$C$2:$G$2,'Datos de Entrada'!$C$25:$G$25)*D11</f>
        <v>2000000</v>
      </c>
      <c r="E12" s="22">
        <f>LOOKUP(E9,'Datos de Entrada'!$C$2:$G$2,'Datos de Entrada'!$C$25:$G$25)*E11</f>
        <v>2000000</v>
      </c>
      <c r="F12" s="22">
        <f>LOOKUP(F9,'Datos de Entrada'!$C$2:$G$2,'Datos de Entrada'!$C$25:$G$25)*F11</f>
        <v>2000000</v>
      </c>
      <c r="G12" s="22">
        <f>LOOKUP(G9,'Datos de Entrada'!$C$2:$G$2,'Datos de Entrada'!$C$25:$G$25)*G11</f>
        <v>2000000</v>
      </c>
      <c r="H12" s="22">
        <f>LOOKUP(H9,'Datos de Entrada'!$C$2:$G$2,'Datos de Entrada'!$C$25:$G$25)*H11</f>
        <v>2000000</v>
      </c>
      <c r="I12" s="22">
        <f>LOOKUP(I9,'Datos de Entrada'!$C$2:$G$2,'Datos de Entrada'!$C$25:$G$25)*I11</f>
        <v>2000000</v>
      </c>
      <c r="J12" s="22">
        <f>LOOKUP(J9,'Datos de Entrada'!$C$2:$G$2,'Datos de Entrada'!$C$25:$G$25)*J11</f>
        <v>2000000</v>
      </c>
      <c r="K12" s="22">
        <f>LOOKUP(K9,'Datos de Entrada'!$C$2:$G$2,'Datos de Entrada'!$C$25:$G$25)*K11</f>
        <v>2000000</v>
      </c>
      <c r="L12" s="22">
        <f>LOOKUP(L9,'Datos de Entrada'!$C$2:$G$2,'Datos de Entrada'!$C$25:$G$25)*L11</f>
        <v>2000000</v>
      </c>
      <c r="M12" s="22">
        <f>LOOKUP(M9,'Datos de Entrada'!$C$2:$G$2,'Datos de Entrada'!$C$25:$G$25)*M11</f>
        <v>2000000</v>
      </c>
      <c r="N12" s="22">
        <f>LOOKUP(N9,'Datos de Entrada'!$C$2:$G$2,'Datos de Entrada'!$C$25:$G$25)*N11</f>
        <v>2000000</v>
      </c>
      <c r="O12" s="22">
        <f>LOOKUP(O9,'Datos de Entrada'!$C$2:$G$2,'Datos de Entrada'!$C$25:$G$25)*O11</f>
        <v>2185000</v>
      </c>
      <c r="P12" s="22">
        <f>LOOKUP(P9,'Datos de Entrada'!$C$2:$G$2,'Datos de Entrada'!$C$25:$G$25)*P11</f>
        <v>2185000</v>
      </c>
      <c r="Q12" s="22">
        <f>LOOKUP(Q9,'Datos de Entrada'!$C$2:$G$2,'Datos de Entrada'!$C$25:$G$25)*Q11</f>
        <v>2185000</v>
      </c>
      <c r="R12" s="22">
        <f>LOOKUP(R9,'Datos de Entrada'!$C$2:$G$2,'Datos de Entrada'!$C$25:$G$25)*R11</f>
        <v>2185000</v>
      </c>
      <c r="S12" s="22">
        <f>LOOKUP(S9,'Datos de Entrada'!$C$2:$G$2,'Datos de Entrada'!$C$25:$G$25)*S11</f>
        <v>2185000</v>
      </c>
      <c r="T12" s="22">
        <f>LOOKUP(T9,'Datos de Entrada'!$C$2:$G$2,'Datos de Entrada'!$C$25:$G$25)*T11</f>
        <v>2185000</v>
      </c>
      <c r="U12" s="22">
        <f>LOOKUP(U9,'Datos de Entrada'!$C$2:$G$2,'Datos de Entrada'!$C$25:$G$25)*U11</f>
        <v>2185000</v>
      </c>
      <c r="V12" s="22">
        <f>LOOKUP(V9,'Datos de Entrada'!$C$2:$G$2,'Datos de Entrada'!$C$25:$G$25)*V11</f>
        <v>2185000</v>
      </c>
      <c r="W12" s="22">
        <f>LOOKUP(W9,'Datos de Entrada'!$C$2:$G$2,'Datos de Entrada'!$C$25:$G$25)*W11</f>
        <v>2185000</v>
      </c>
      <c r="X12" s="22">
        <f>LOOKUP(X9,'Datos de Entrada'!$C$2:$G$2,'Datos de Entrada'!$C$25:$G$25)*X11</f>
        <v>2185000</v>
      </c>
      <c r="Y12" s="22">
        <f>LOOKUP(Y9,'Datos de Entrada'!$C$2:$G$2,'Datos de Entrada'!$C$25:$G$25)*Y11</f>
        <v>2185000</v>
      </c>
      <c r="Z12" s="22">
        <f>LOOKUP(Z9,'Datos de Entrada'!$C$2:$G$2,'Datos de Entrada'!$C$25:$G$25)*Z11</f>
        <v>2185000</v>
      </c>
      <c r="AA12" s="22">
        <f>LOOKUP(AA9,'Datos de Entrada'!$C$2:$G$2,'Datos de Entrada'!$C$25:$G$25)*AA11</f>
        <v>2389297.5</v>
      </c>
      <c r="AB12" s="22">
        <f>LOOKUP(AB9,'Datos de Entrada'!$C$2:$G$2,'Datos de Entrada'!$C$25:$G$25)*AB11</f>
        <v>2389297.5</v>
      </c>
      <c r="AC12" s="22">
        <f>LOOKUP(AC9,'Datos de Entrada'!$C$2:$G$2,'Datos de Entrada'!$C$25:$G$25)*AC11</f>
        <v>2389297.5</v>
      </c>
      <c r="AD12" s="22">
        <f>LOOKUP(AD9,'Datos de Entrada'!$C$2:$G$2,'Datos de Entrada'!$C$25:$G$25)*AD11</f>
        <v>2389297.5</v>
      </c>
      <c r="AE12" s="22">
        <f>LOOKUP(AE9,'Datos de Entrada'!$C$2:$G$2,'Datos de Entrada'!$C$25:$G$25)*AE11</f>
        <v>2389297.5</v>
      </c>
      <c r="AF12" s="22">
        <f>LOOKUP(AF9,'Datos de Entrada'!$C$2:$G$2,'Datos de Entrada'!$C$25:$G$25)*AF11</f>
        <v>2389297.5</v>
      </c>
      <c r="AG12" s="22">
        <f>LOOKUP(AG9,'Datos de Entrada'!$C$2:$G$2,'Datos de Entrada'!$C$25:$G$25)*AG11</f>
        <v>2389297.5</v>
      </c>
      <c r="AH12" s="22">
        <f>LOOKUP(AH9,'Datos de Entrada'!$C$2:$G$2,'Datos de Entrada'!$C$25:$G$25)*AH11</f>
        <v>2389297.5</v>
      </c>
      <c r="AI12" s="22">
        <f>LOOKUP(AI9,'Datos de Entrada'!$C$2:$G$2,'Datos de Entrada'!$C$25:$G$25)*AI11</f>
        <v>2389297.5</v>
      </c>
      <c r="AJ12" s="22">
        <f>LOOKUP(AJ9,'Datos de Entrada'!$C$2:$G$2,'Datos de Entrada'!$C$25:$G$25)*AJ11</f>
        <v>2389297.5</v>
      </c>
      <c r="AK12" s="22">
        <f>LOOKUP(AK9,'Datos de Entrada'!$C$2:$G$2,'Datos de Entrada'!$C$25:$G$25)*AK11</f>
        <v>2389297.5</v>
      </c>
      <c r="AL12" s="22">
        <f>LOOKUP(AL9,'Datos de Entrada'!$C$2:$G$2,'Datos de Entrada'!$C$25:$G$25)*AL11</f>
        <v>2389297.5</v>
      </c>
      <c r="AM12" s="22">
        <f>LOOKUP(AM9,'Datos de Entrada'!$C$2:$G$2,'Datos de Entrada'!$C$25:$G$25)*AM11</f>
        <v>2621059.3574999999</v>
      </c>
      <c r="AN12" s="22">
        <f>LOOKUP(AN9,'Datos de Entrada'!$C$2:$G$2,'Datos de Entrada'!$C$25:$G$25)*AN11</f>
        <v>2621059.3574999999</v>
      </c>
      <c r="AO12" s="22">
        <f>LOOKUP(AO9,'Datos de Entrada'!$C$2:$G$2,'Datos de Entrada'!$C$25:$G$25)*AO11</f>
        <v>2621059.3574999999</v>
      </c>
      <c r="AP12" s="22">
        <f>LOOKUP(AP9,'Datos de Entrada'!$C$2:$G$2,'Datos de Entrada'!$C$25:$G$25)*AP11</f>
        <v>2621059.3574999999</v>
      </c>
      <c r="AQ12" s="22">
        <f>LOOKUP(AQ9,'Datos de Entrada'!$C$2:$G$2,'Datos de Entrada'!$C$25:$G$25)*AQ11</f>
        <v>2621059.3574999999</v>
      </c>
      <c r="AR12" s="22">
        <f>LOOKUP(AR9,'Datos de Entrada'!$C$2:$G$2,'Datos de Entrada'!$C$25:$G$25)*AR11</f>
        <v>2621059.3574999999</v>
      </c>
      <c r="AS12" s="22">
        <f>LOOKUP(AS9,'Datos de Entrada'!$C$2:$G$2,'Datos de Entrada'!$C$25:$G$25)*AS11</f>
        <v>2621059.3574999999</v>
      </c>
      <c r="AT12" s="22">
        <f>LOOKUP(AT9,'Datos de Entrada'!$C$2:$G$2,'Datos de Entrada'!$C$25:$G$25)*AT11</f>
        <v>2621059.3574999999</v>
      </c>
      <c r="AU12" s="22">
        <f>LOOKUP(AU9,'Datos de Entrada'!$C$2:$G$2,'Datos de Entrada'!$C$25:$G$25)*AU11</f>
        <v>2621059.3574999999</v>
      </c>
      <c r="AV12" s="22">
        <f>LOOKUP(AV9,'Datos de Entrada'!$C$2:$G$2,'Datos de Entrada'!$C$25:$G$25)*AV11</f>
        <v>2621059.3574999999</v>
      </c>
      <c r="AW12" s="22">
        <f>LOOKUP(AW9,'Datos de Entrada'!$C$2:$G$2,'Datos de Entrada'!$C$25:$G$25)*AW11</f>
        <v>2621059.3574999999</v>
      </c>
      <c r="AX12" s="22">
        <f>LOOKUP(AX9,'Datos de Entrada'!$C$2:$G$2,'Datos de Entrada'!$C$25:$G$25)*AX11</f>
        <v>2621059.3574999999</v>
      </c>
      <c r="AY12" s="22">
        <f>LOOKUP(AY9,'Datos de Entrada'!$C$2:$G$2,'Datos de Entrada'!$C$25:$G$25)*AY11</f>
        <v>2851712.5809599999</v>
      </c>
      <c r="AZ12" s="22">
        <f>LOOKUP(AZ9,'Datos de Entrada'!$C$2:$G$2,'Datos de Entrada'!$C$25:$G$25)*AZ11</f>
        <v>2851712.5809599999</v>
      </c>
      <c r="BA12" s="22">
        <f>LOOKUP(BA9,'Datos de Entrada'!$C$2:$G$2,'Datos de Entrada'!$C$25:$G$25)*BA11</f>
        <v>2851712.5809599999</v>
      </c>
      <c r="BB12" s="22">
        <f>LOOKUP(BB9,'Datos de Entrada'!$C$2:$G$2,'Datos de Entrada'!$C$25:$G$25)*BB11</f>
        <v>2851712.5809599999</v>
      </c>
      <c r="BC12" s="22">
        <f>LOOKUP(BC9,'Datos de Entrada'!$C$2:$G$2,'Datos de Entrada'!$C$25:$G$25)*BC11</f>
        <v>2851712.5809599999</v>
      </c>
      <c r="BD12" s="22">
        <f>LOOKUP(BD9,'Datos de Entrada'!$C$2:$G$2,'Datos de Entrada'!$C$25:$G$25)*BD11</f>
        <v>2851712.5809599999</v>
      </c>
      <c r="BE12" s="22">
        <f>LOOKUP(BE9,'Datos de Entrada'!$C$2:$G$2,'Datos de Entrada'!$C$25:$G$25)*BE11</f>
        <v>2851712.5809599999</v>
      </c>
      <c r="BF12" s="22">
        <f>LOOKUP(BF9,'Datos de Entrada'!$C$2:$G$2,'Datos de Entrada'!$C$25:$G$25)*BF11</f>
        <v>2851712.5809599999</v>
      </c>
      <c r="BG12" s="22">
        <f>LOOKUP(BG9,'Datos de Entrada'!$C$2:$G$2,'Datos de Entrada'!$C$25:$G$25)*BG11</f>
        <v>2851712.5809599999</v>
      </c>
      <c r="BH12" s="22">
        <f>LOOKUP(BH9,'Datos de Entrada'!$C$2:$G$2,'Datos de Entrada'!$C$25:$G$25)*BH11</f>
        <v>2851712.5809599999</v>
      </c>
      <c r="BI12" s="22">
        <f>LOOKUP(BI9,'Datos de Entrada'!$C$2:$G$2,'Datos de Entrada'!$C$25:$G$25)*BI11</f>
        <v>2851712.5809599999</v>
      </c>
      <c r="BJ12" s="22">
        <f>LOOKUP(BJ9,'Datos de Entrada'!$C$2:$G$2,'Datos de Entrada'!$C$25:$G$25)*BJ11</f>
        <v>2851712.5809599999</v>
      </c>
    </row>
    <row r="13" spans="1:62" x14ac:dyDescent="0.25">
      <c r="A13" s="6" t="s">
        <v>76</v>
      </c>
      <c r="C13" s="34">
        <f>LOOKUP(C9,'Datos de Entrada'!$C$2:$G$2,'Datos de Entrada'!$C$26:$G$26)*C11</f>
        <v>0</v>
      </c>
      <c r="D13" s="34">
        <f>LOOKUP(D9,'Datos de Entrada'!$C$2:$G$2,'Datos de Entrada'!$C$26:$G$26)*D11</f>
        <v>0</v>
      </c>
      <c r="E13" s="34">
        <f>LOOKUP(E9,'Datos de Entrada'!$C$2:$G$2,'Datos de Entrada'!$C$26:$G$26)*E11</f>
        <v>0</v>
      </c>
      <c r="F13" s="34">
        <f>LOOKUP(F9,'Datos de Entrada'!$C$2:$G$2,'Datos de Entrada'!$C$26:$G$26)*F11</f>
        <v>0</v>
      </c>
      <c r="G13" s="34">
        <f>LOOKUP(G9,'Datos de Entrada'!$C$2:$G$2,'Datos de Entrada'!$C$26:$G$26)*G11</f>
        <v>0</v>
      </c>
      <c r="H13" s="34">
        <f>LOOKUP(H9,'Datos de Entrada'!$C$2:$G$2,'Datos de Entrada'!$C$26:$G$26)*H11</f>
        <v>0</v>
      </c>
      <c r="I13" s="34">
        <f>LOOKUP(I9,'Datos de Entrada'!$C$2:$G$2,'Datos de Entrada'!$C$26:$G$26)*I11</f>
        <v>0</v>
      </c>
      <c r="J13" s="34">
        <f>LOOKUP(J9,'Datos de Entrada'!$C$2:$G$2,'Datos de Entrada'!$C$26:$G$26)*J11</f>
        <v>0</v>
      </c>
      <c r="K13" s="34">
        <f>LOOKUP(K9,'Datos de Entrada'!$C$2:$G$2,'Datos de Entrada'!$C$26:$G$26)*K11</f>
        <v>0</v>
      </c>
      <c r="L13" s="34">
        <f>LOOKUP(L9,'Datos de Entrada'!$C$2:$G$2,'Datos de Entrada'!$C$26:$G$26)*L11</f>
        <v>0</v>
      </c>
      <c r="M13" s="34">
        <f>LOOKUP(M9,'Datos de Entrada'!$C$2:$G$2,'Datos de Entrada'!$C$26:$G$26)*M11</f>
        <v>0</v>
      </c>
      <c r="N13" s="34">
        <f>LOOKUP(N9,'Datos de Entrada'!$C$2:$G$2,'Datos de Entrada'!$C$26:$G$26)*N11</f>
        <v>0</v>
      </c>
      <c r="O13" s="34">
        <f>LOOKUP(O9,'Datos de Entrada'!$C$2:$G$2,'Datos de Entrada'!$C$26:$G$26)*O11</f>
        <v>0</v>
      </c>
      <c r="P13" s="34">
        <f>LOOKUP(P9,'Datos de Entrada'!$C$2:$G$2,'Datos de Entrada'!$C$26:$G$26)*P11</f>
        <v>0</v>
      </c>
      <c r="Q13" s="34">
        <f>LOOKUP(Q9,'Datos de Entrada'!$C$2:$G$2,'Datos de Entrada'!$C$26:$G$26)*Q11</f>
        <v>0</v>
      </c>
      <c r="R13" s="34">
        <f>LOOKUP(R9,'Datos de Entrada'!$C$2:$G$2,'Datos de Entrada'!$C$26:$G$26)*R11</f>
        <v>0</v>
      </c>
      <c r="S13" s="34">
        <f>LOOKUP(S9,'Datos de Entrada'!$C$2:$G$2,'Datos de Entrada'!$C$26:$G$26)*S11</f>
        <v>0</v>
      </c>
      <c r="T13" s="34">
        <f>LOOKUP(T9,'Datos de Entrada'!$C$2:$G$2,'Datos de Entrada'!$C$26:$G$26)*T11</f>
        <v>0</v>
      </c>
      <c r="U13" s="34">
        <f>LOOKUP(U9,'Datos de Entrada'!$C$2:$G$2,'Datos de Entrada'!$C$26:$G$26)*U11</f>
        <v>0</v>
      </c>
      <c r="V13" s="34">
        <f>LOOKUP(V9,'Datos de Entrada'!$C$2:$G$2,'Datos de Entrada'!$C$26:$G$26)*V11</f>
        <v>0</v>
      </c>
      <c r="W13" s="34">
        <f>LOOKUP(W9,'Datos de Entrada'!$C$2:$G$2,'Datos de Entrada'!$C$26:$G$26)*W11</f>
        <v>0</v>
      </c>
      <c r="X13" s="34">
        <f>LOOKUP(X9,'Datos de Entrada'!$C$2:$G$2,'Datos de Entrada'!$C$26:$G$26)*X11</f>
        <v>0</v>
      </c>
      <c r="Y13" s="34">
        <f>LOOKUP(Y9,'Datos de Entrada'!$C$2:$G$2,'Datos de Entrada'!$C$26:$G$26)*Y11</f>
        <v>0</v>
      </c>
      <c r="Z13" s="34">
        <f>LOOKUP(Z9,'Datos de Entrada'!$C$2:$G$2,'Datos de Entrada'!$C$26:$G$26)*Z11</f>
        <v>0</v>
      </c>
      <c r="AA13" s="34">
        <f>LOOKUP(AA9,'Datos de Entrada'!$C$2:$G$2,'Datos de Entrada'!$C$26:$G$26)*AA11</f>
        <v>0</v>
      </c>
      <c r="AB13" s="34">
        <f>LOOKUP(AB9,'Datos de Entrada'!$C$2:$G$2,'Datos de Entrada'!$C$26:$G$26)*AB11</f>
        <v>0</v>
      </c>
      <c r="AC13" s="34">
        <f>LOOKUP(AC9,'Datos de Entrada'!$C$2:$G$2,'Datos de Entrada'!$C$26:$G$26)*AC11</f>
        <v>0</v>
      </c>
      <c r="AD13" s="34">
        <f>LOOKUP(AD9,'Datos de Entrada'!$C$2:$G$2,'Datos de Entrada'!$C$26:$G$26)*AD11</f>
        <v>0</v>
      </c>
      <c r="AE13" s="34">
        <f>LOOKUP(AE9,'Datos de Entrada'!$C$2:$G$2,'Datos de Entrada'!$C$26:$G$26)*AE11</f>
        <v>0</v>
      </c>
      <c r="AF13" s="34">
        <f>LOOKUP(AF9,'Datos de Entrada'!$C$2:$G$2,'Datos de Entrada'!$C$26:$G$26)*AF11</f>
        <v>0</v>
      </c>
      <c r="AG13" s="34">
        <f>LOOKUP(AG9,'Datos de Entrada'!$C$2:$G$2,'Datos de Entrada'!$C$26:$G$26)*AG11</f>
        <v>0</v>
      </c>
      <c r="AH13" s="34">
        <f>LOOKUP(AH9,'Datos de Entrada'!$C$2:$G$2,'Datos de Entrada'!$C$26:$G$26)*AH11</f>
        <v>0</v>
      </c>
      <c r="AI13" s="34">
        <f>LOOKUP(AI9,'Datos de Entrada'!$C$2:$G$2,'Datos de Entrada'!$C$26:$G$26)*AI11</f>
        <v>0</v>
      </c>
      <c r="AJ13" s="34">
        <f>LOOKUP(AJ9,'Datos de Entrada'!$C$2:$G$2,'Datos de Entrada'!$C$26:$G$26)*AJ11</f>
        <v>0</v>
      </c>
      <c r="AK13" s="34">
        <f>LOOKUP(AK9,'Datos de Entrada'!$C$2:$G$2,'Datos de Entrada'!$C$26:$G$26)*AK11</f>
        <v>0</v>
      </c>
      <c r="AL13" s="34">
        <f>LOOKUP(AL9,'Datos de Entrada'!$C$2:$G$2,'Datos de Entrada'!$C$26:$G$26)*AL11</f>
        <v>0</v>
      </c>
      <c r="AM13" s="34">
        <f>LOOKUP(AM9,'Datos de Entrada'!$C$2:$G$2,'Datos de Entrada'!$C$26:$G$26)*AM11</f>
        <v>0</v>
      </c>
      <c r="AN13" s="34">
        <f>LOOKUP(AN9,'Datos de Entrada'!$C$2:$G$2,'Datos de Entrada'!$C$26:$G$26)*AN11</f>
        <v>0</v>
      </c>
      <c r="AO13" s="34">
        <f>LOOKUP(AO9,'Datos de Entrada'!$C$2:$G$2,'Datos de Entrada'!$C$26:$G$26)*AO11</f>
        <v>0</v>
      </c>
      <c r="AP13" s="34">
        <f>LOOKUP(AP9,'Datos de Entrada'!$C$2:$G$2,'Datos de Entrada'!$C$26:$G$26)*AP11</f>
        <v>0</v>
      </c>
      <c r="AQ13" s="34">
        <f>LOOKUP(AQ9,'Datos de Entrada'!$C$2:$G$2,'Datos de Entrada'!$C$26:$G$26)*AQ11</f>
        <v>0</v>
      </c>
      <c r="AR13" s="34">
        <f>LOOKUP(AR9,'Datos de Entrada'!$C$2:$G$2,'Datos de Entrada'!$C$26:$G$26)*AR11</f>
        <v>0</v>
      </c>
      <c r="AS13" s="34">
        <f>LOOKUP(AS9,'Datos de Entrada'!$C$2:$G$2,'Datos de Entrada'!$C$26:$G$26)*AS11</f>
        <v>0</v>
      </c>
      <c r="AT13" s="34">
        <f>LOOKUP(AT9,'Datos de Entrada'!$C$2:$G$2,'Datos de Entrada'!$C$26:$G$26)*AT11</f>
        <v>0</v>
      </c>
      <c r="AU13" s="34">
        <f>LOOKUP(AU9,'Datos de Entrada'!$C$2:$G$2,'Datos de Entrada'!$C$26:$G$26)*AU11</f>
        <v>0</v>
      </c>
      <c r="AV13" s="34">
        <f>LOOKUP(AV9,'Datos de Entrada'!$C$2:$G$2,'Datos de Entrada'!$C$26:$G$26)*AV11</f>
        <v>0</v>
      </c>
      <c r="AW13" s="34">
        <f>LOOKUP(AW9,'Datos de Entrada'!$C$2:$G$2,'Datos de Entrada'!$C$26:$G$26)*AW11</f>
        <v>0</v>
      </c>
      <c r="AX13" s="34">
        <f>LOOKUP(AX9,'Datos de Entrada'!$C$2:$G$2,'Datos de Entrada'!$C$26:$G$26)*AX11</f>
        <v>0</v>
      </c>
      <c r="AY13" s="34">
        <f>LOOKUP(AY9,'Datos de Entrada'!$C$2:$G$2,'Datos de Entrada'!$C$26:$G$26)*AY11</f>
        <v>0</v>
      </c>
      <c r="AZ13" s="34">
        <f>LOOKUP(AZ9,'Datos de Entrada'!$C$2:$G$2,'Datos de Entrada'!$C$26:$G$26)*AZ11</f>
        <v>0</v>
      </c>
      <c r="BA13" s="34">
        <f>LOOKUP(BA9,'Datos de Entrada'!$C$2:$G$2,'Datos de Entrada'!$C$26:$G$26)*BA11</f>
        <v>0</v>
      </c>
      <c r="BB13" s="34">
        <f>LOOKUP(BB9,'Datos de Entrada'!$C$2:$G$2,'Datos de Entrada'!$C$26:$G$26)*BB11</f>
        <v>0</v>
      </c>
      <c r="BC13" s="34">
        <f>LOOKUP(BC9,'Datos de Entrada'!$C$2:$G$2,'Datos de Entrada'!$C$26:$G$26)*BC11</f>
        <v>0</v>
      </c>
      <c r="BD13" s="34">
        <f>LOOKUP(BD9,'Datos de Entrada'!$C$2:$G$2,'Datos de Entrada'!$C$26:$G$26)*BD11</f>
        <v>0</v>
      </c>
      <c r="BE13" s="34">
        <f>LOOKUP(BE9,'Datos de Entrada'!$C$2:$G$2,'Datos de Entrada'!$C$26:$G$26)*BE11</f>
        <v>0</v>
      </c>
      <c r="BF13" s="34">
        <f>LOOKUP(BF9,'Datos de Entrada'!$C$2:$G$2,'Datos de Entrada'!$C$26:$G$26)*BF11</f>
        <v>0</v>
      </c>
      <c r="BG13" s="34">
        <f>LOOKUP(BG9,'Datos de Entrada'!$C$2:$G$2,'Datos de Entrada'!$C$26:$G$26)*BG11</f>
        <v>0</v>
      </c>
      <c r="BH13" s="34">
        <f>LOOKUP(BH9,'Datos de Entrada'!$C$2:$G$2,'Datos de Entrada'!$C$26:$G$26)*BH11</f>
        <v>0</v>
      </c>
      <c r="BI13" s="34">
        <f>LOOKUP(BI9,'Datos de Entrada'!$C$2:$G$2,'Datos de Entrada'!$C$26:$G$26)*BI11</f>
        <v>0</v>
      </c>
      <c r="BJ13" s="34">
        <f>LOOKUP(BJ9,'Datos de Entrada'!$C$2:$G$2,'Datos de Entrada'!$C$26:$G$26)*BJ11</f>
        <v>0</v>
      </c>
    </row>
    <row r="14" spans="1:62" x14ac:dyDescent="0.25">
      <c r="A14" s="6" t="s">
        <v>77</v>
      </c>
      <c r="C14" s="34">
        <f>LOOKUP(C10,'Datos de Entrada'!$C$2:$G$2,'Datos de Entrada'!$C$27:$G$27)*C12</f>
        <v>0</v>
      </c>
      <c r="D14" s="34">
        <f>LOOKUP(D10,'Datos de Entrada'!$C$2:$G$2,'Datos de Entrada'!$C$27:$G$27)*D12</f>
        <v>0</v>
      </c>
      <c r="E14" s="34">
        <f>LOOKUP(E10,'Datos de Entrada'!$C$2:$G$2,'Datos de Entrada'!$C$27:$G$27)*E12</f>
        <v>0</v>
      </c>
      <c r="F14" s="34">
        <f>LOOKUP(F10,'Datos de Entrada'!$C$2:$G$2,'Datos de Entrada'!$C$27:$G$27)*F12</f>
        <v>0</v>
      </c>
      <c r="G14" s="34">
        <f>LOOKUP(G10,'Datos de Entrada'!$C$2:$G$2,'Datos de Entrada'!$C$27:$G$27)*G12</f>
        <v>0</v>
      </c>
      <c r="H14" s="34">
        <f>LOOKUP(H10,'Datos de Entrada'!$C$2:$G$2,'Datos de Entrada'!$C$27:$G$27)*H12</f>
        <v>0</v>
      </c>
      <c r="I14" s="34">
        <f>LOOKUP(I10,'Datos de Entrada'!$C$2:$G$2,'Datos de Entrada'!$C$27:$G$27)*I12</f>
        <v>0</v>
      </c>
      <c r="J14" s="34">
        <f>LOOKUP(J10,'Datos de Entrada'!$C$2:$G$2,'Datos de Entrada'!$C$27:$G$27)*J12</f>
        <v>0</v>
      </c>
      <c r="K14" s="34">
        <f>LOOKUP(K10,'Datos de Entrada'!$C$2:$G$2,'Datos de Entrada'!$C$27:$G$27)*K12</f>
        <v>0</v>
      </c>
      <c r="L14" s="34">
        <f>LOOKUP(L10,'Datos de Entrada'!$C$2:$G$2,'Datos de Entrada'!$C$27:$G$27)*L12</f>
        <v>0</v>
      </c>
      <c r="M14" s="34">
        <f>LOOKUP(M10,'Datos de Entrada'!$C$2:$G$2,'Datos de Entrada'!$C$27:$G$27)*M12</f>
        <v>0</v>
      </c>
      <c r="N14" s="34">
        <f>LOOKUP(N10,'Datos de Entrada'!$C$2:$G$2,'Datos de Entrada'!$C$27:$G$27)*N12</f>
        <v>0</v>
      </c>
      <c r="O14" s="34">
        <f>LOOKUP(O10,'Datos de Entrada'!$C$2:$G$2,'Datos de Entrada'!$C$27:$G$27)*O12</f>
        <v>0</v>
      </c>
      <c r="P14" s="34">
        <f>LOOKUP(P10,'Datos de Entrada'!$C$2:$G$2,'Datos de Entrada'!$C$27:$G$27)*P12</f>
        <v>0</v>
      </c>
      <c r="Q14" s="34">
        <f>LOOKUP(Q10,'Datos de Entrada'!$C$2:$G$2,'Datos de Entrada'!$C$27:$G$27)*Q12</f>
        <v>0</v>
      </c>
      <c r="R14" s="34">
        <f>LOOKUP(R10,'Datos de Entrada'!$C$2:$G$2,'Datos de Entrada'!$C$27:$G$27)*R12</f>
        <v>0</v>
      </c>
      <c r="S14" s="34">
        <f>LOOKUP(S10,'Datos de Entrada'!$C$2:$G$2,'Datos de Entrada'!$C$27:$G$27)*S12</f>
        <v>0</v>
      </c>
      <c r="T14" s="34">
        <f>LOOKUP(T10,'Datos de Entrada'!$C$2:$G$2,'Datos de Entrada'!$C$27:$G$27)*T12</f>
        <v>0</v>
      </c>
      <c r="U14" s="34">
        <f>LOOKUP(U10,'Datos de Entrada'!$C$2:$G$2,'Datos de Entrada'!$C$27:$G$27)*U12</f>
        <v>0</v>
      </c>
      <c r="V14" s="34">
        <f>LOOKUP(V10,'Datos de Entrada'!$C$2:$G$2,'Datos de Entrada'!$C$27:$G$27)*V12</f>
        <v>0</v>
      </c>
      <c r="W14" s="34">
        <f>LOOKUP(W10,'Datos de Entrada'!$C$2:$G$2,'Datos de Entrada'!$C$27:$G$27)*W12</f>
        <v>0</v>
      </c>
      <c r="X14" s="34">
        <f>LOOKUP(X10,'Datos de Entrada'!$C$2:$G$2,'Datos de Entrada'!$C$27:$G$27)*X12</f>
        <v>0</v>
      </c>
      <c r="Y14" s="34">
        <f>LOOKUP(Y10,'Datos de Entrada'!$C$2:$G$2,'Datos de Entrada'!$C$27:$G$27)*Y12</f>
        <v>0</v>
      </c>
      <c r="Z14" s="34">
        <f>LOOKUP(Z10,'Datos de Entrada'!$C$2:$G$2,'Datos de Entrada'!$C$27:$G$27)*Z12</f>
        <v>0</v>
      </c>
      <c r="AA14" s="34">
        <f>LOOKUP(AA10,'Datos de Entrada'!$C$2:$G$2,'Datos de Entrada'!$C$27:$G$27)*AA12</f>
        <v>0</v>
      </c>
      <c r="AB14" s="34">
        <f>LOOKUP(AB10,'Datos de Entrada'!$C$2:$G$2,'Datos de Entrada'!$C$27:$G$27)*AB12</f>
        <v>0</v>
      </c>
      <c r="AC14" s="34">
        <f>LOOKUP(AC10,'Datos de Entrada'!$C$2:$G$2,'Datos de Entrada'!$C$27:$G$27)*AC12</f>
        <v>0</v>
      </c>
      <c r="AD14" s="34">
        <f>LOOKUP(AD10,'Datos de Entrada'!$C$2:$G$2,'Datos de Entrada'!$C$27:$G$27)*AD12</f>
        <v>0</v>
      </c>
      <c r="AE14" s="34">
        <f>LOOKUP(AE10,'Datos de Entrada'!$C$2:$G$2,'Datos de Entrada'!$C$27:$G$27)*AE12</f>
        <v>0</v>
      </c>
      <c r="AF14" s="34">
        <f>LOOKUP(AF10,'Datos de Entrada'!$C$2:$G$2,'Datos de Entrada'!$C$27:$G$27)*AF12</f>
        <v>0</v>
      </c>
      <c r="AG14" s="34">
        <f>LOOKUP(AG10,'Datos de Entrada'!$C$2:$G$2,'Datos de Entrada'!$C$27:$G$27)*AG12</f>
        <v>0</v>
      </c>
      <c r="AH14" s="34">
        <f>LOOKUP(AH10,'Datos de Entrada'!$C$2:$G$2,'Datos de Entrada'!$C$27:$G$27)*AH12</f>
        <v>0</v>
      </c>
      <c r="AI14" s="34">
        <f>LOOKUP(AI10,'Datos de Entrada'!$C$2:$G$2,'Datos de Entrada'!$C$27:$G$27)*AI12</f>
        <v>0</v>
      </c>
      <c r="AJ14" s="34">
        <f>LOOKUP(AJ10,'Datos de Entrada'!$C$2:$G$2,'Datos de Entrada'!$C$27:$G$27)*AJ12</f>
        <v>0</v>
      </c>
      <c r="AK14" s="34">
        <f>LOOKUP(AK10,'Datos de Entrada'!$C$2:$G$2,'Datos de Entrada'!$C$27:$G$27)*AK12</f>
        <v>0</v>
      </c>
      <c r="AL14" s="34">
        <f>LOOKUP(AL10,'Datos de Entrada'!$C$2:$G$2,'Datos de Entrada'!$C$27:$G$27)*AL12</f>
        <v>0</v>
      </c>
      <c r="AM14" s="34">
        <f>LOOKUP(AM10,'Datos de Entrada'!$C$2:$G$2,'Datos de Entrada'!$C$27:$G$27)*AM12</f>
        <v>0</v>
      </c>
      <c r="AN14" s="34">
        <f>LOOKUP(AN10,'Datos de Entrada'!$C$2:$G$2,'Datos de Entrada'!$C$27:$G$27)*AN12</f>
        <v>0</v>
      </c>
      <c r="AO14" s="34">
        <f>LOOKUP(AO10,'Datos de Entrada'!$C$2:$G$2,'Datos de Entrada'!$C$27:$G$27)*AO12</f>
        <v>0</v>
      </c>
      <c r="AP14" s="34">
        <f>LOOKUP(AP10,'Datos de Entrada'!$C$2:$G$2,'Datos de Entrada'!$C$27:$G$27)*AP12</f>
        <v>0</v>
      </c>
      <c r="AQ14" s="34">
        <f>LOOKUP(AQ10,'Datos de Entrada'!$C$2:$G$2,'Datos de Entrada'!$C$27:$G$27)*AQ12</f>
        <v>0</v>
      </c>
      <c r="AR14" s="34">
        <f>LOOKUP(AR10,'Datos de Entrada'!$C$2:$G$2,'Datos de Entrada'!$C$27:$G$27)*AR12</f>
        <v>0</v>
      </c>
      <c r="AS14" s="34">
        <f>LOOKUP(AS10,'Datos de Entrada'!$C$2:$G$2,'Datos de Entrada'!$C$27:$G$27)*AS12</f>
        <v>0</v>
      </c>
      <c r="AT14" s="34">
        <f>LOOKUP(AT10,'Datos de Entrada'!$C$2:$G$2,'Datos de Entrada'!$C$27:$G$27)*AT12</f>
        <v>0</v>
      </c>
      <c r="AU14" s="34">
        <f>LOOKUP(AU10,'Datos de Entrada'!$C$2:$G$2,'Datos de Entrada'!$C$27:$G$27)*AU12</f>
        <v>0</v>
      </c>
      <c r="AV14" s="34">
        <f>LOOKUP(AV10,'Datos de Entrada'!$C$2:$G$2,'Datos de Entrada'!$C$27:$G$27)*AV12</f>
        <v>0</v>
      </c>
      <c r="AW14" s="34">
        <f>LOOKUP(AW10,'Datos de Entrada'!$C$2:$G$2,'Datos de Entrada'!$C$27:$G$27)*AW12</f>
        <v>0</v>
      </c>
      <c r="AX14" s="34">
        <f>LOOKUP(AX10,'Datos de Entrada'!$C$2:$G$2,'Datos de Entrada'!$C$27:$G$27)*AX12</f>
        <v>0</v>
      </c>
      <c r="AY14" s="34">
        <f>LOOKUP(AY10,'Datos de Entrada'!$C$2:$G$2,'Datos de Entrada'!$C$27:$G$27)*AY12</f>
        <v>0</v>
      </c>
      <c r="AZ14" s="34">
        <f>LOOKUP(AZ10,'Datos de Entrada'!$C$2:$G$2,'Datos de Entrada'!$C$27:$G$27)*AZ12</f>
        <v>0</v>
      </c>
      <c r="BA14" s="34">
        <f>LOOKUP(BA10,'Datos de Entrada'!$C$2:$G$2,'Datos de Entrada'!$C$27:$G$27)*BA12</f>
        <v>0</v>
      </c>
      <c r="BB14" s="34">
        <f>LOOKUP(BB10,'Datos de Entrada'!$C$2:$G$2,'Datos de Entrada'!$C$27:$G$27)*BB12</f>
        <v>0</v>
      </c>
      <c r="BC14" s="34">
        <f>LOOKUP(BC10,'Datos de Entrada'!$C$2:$G$2,'Datos de Entrada'!$C$27:$G$27)*BC12</f>
        <v>0</v>
      </c>
      <c r="BD14" s="34">
        <f>LOOKUP(BD10,'Datos de Entrada'!$C$2:$G$2,'Datos de Entrada'!$C$27:$G$27)*BD12</f>
        <v>0</v>
      </c>
      <c r="BE14" s="34">
        <f>LOOKUP(BE10,'Datos de Entrada'!$C$2:$G$2,'Datos de Entrada'!$C$27:$G$27)*BE12</f>
        <v>0</v>
      </c>
      <c r="BF14" s="34">
        <f>LOOKUP(BF10,'Datos de Entrada'!$C$2:$G$2,'Datos de Entrada'!$C$27:$G$27)*BF12</f>
        <v>0</v>
      </c>
      <c r="BG14" s="34">
        <f>LOOKUP(BG10,'Datos de Entrada'!$C$2:$G$2,'Datos de Entrada'!$C$27:$G$27)*BG12</f>
        <v>0</v>
      </c>
      <c r="BH14" s="34">
        <f>LOOKUP(BH10,'Datos de Entrada'!$C$2:$G$2,'Datos de Entrada'!$C$27:$G$27)*BH12</f>
        <v>0</v>
      </c>
      <c r="BI14" s="34">
        <f>LOOKUP(BI10,'Datos de Entrada'!$C$2:$G$2,'Datos de Entrada'!$C$27:$G$27)*BI12</f>
        <v>0</v>
      </c>
      <c r="BJ14" s="34">
        <f>LOOKUP(BJ10,'Datos de Entrada'!$C$2:$G$2,'Datos de Entrada'!$C$27:$G$27)*BJ12</f>
        <v>0</v>
      </c>
    </row>
    <row r="15" spans="1:62" x14ac:dyDescent="0.25">
      <c r="A15" s="6" t="s">
        <v>268</v>
      </c>
      <c r="C15" s="31">
        <f>C12*$B$1</f>
        <v>80000</v>
      </c>
      <c r="D15" s="31">
        <f t="shared" ref="D15:BJ15" si="0">D12*$B$1</f>
        <v>80000</v>
      </c>
      <c r="E15" s="31">
        <f t="shared" si="0"/>
        <v>80000</v>
      </c>
      <c r="F15" s="31">
        <f t="shared" si="0"/>
        <v>80000</v>
      </c>
      <c r="G15" s="31">
        <f t="shared" si="0"/>
        <v>80000</v>
      </c>
      <c r="H15" s="31">
        <f t="shared" si="0"/>
        <v>80000</v>
      </c>
      <c r="I15" s="31">
        <f t="shared" si="0"/>
        <v>80000</v>
      </c>
      <c r="J15" s="31">
        <f t="shared" si="0"/>
        <v>80000</v>
      </c>
      <c r="K15" s="31">
        <f t="shared" si="0"/>
        <v>80000</v>
      </c>
      <c r="L15" s="31">
        <f t="shared" si="0"/>
        <v>80000</v>
      </c>
      <c r="M15" s="31">
        <f t="shared" si="0"/>
        <v>80000</v>
      </c>
      <c r="N15" s="31">
        <f t="shared" si="0"/>
        <v>80000</v>
      </c>
      <c r="O15" s="31">
        <f t="shared" si="0"/>
        <v>87400</v>
      </c>
      <c r="P15" s="31">
        <f t="shared" si="0"/>
        <v>87400</v>
      </c>
      <c r="Q15" s="31">
        <f t="shared" si="0"/>
        <v>87400</v>
      </c>
      <c r="R15" s="31">
        <f t="shared" si="0"/>
        <v>87400</v>
      </c>
      <c r="S15" s="31">
        <f t="shared" si="0"/>
        <v>87400</v>
      </c>
      <c r="T15" s="31">
        <f t="shared" si="0"/>
        <v>87400</v>
      </c>
      <c r="U15" s="31">
        <f t="shared" si="0"/>
        <v>87400</v>
      </c>
      <c r="V15" s="31">
        <f t="shared" si="0"/>
        <v>87400</v>
      </c>
      <c r="W15" s="31">
        <f t="shared" si="0"/>
        <v>87400</v>
      </c>
      <c r="X15" s="31">
        <f t="shared" si="0"/>
        <v>87400</v>
      </c>
      <c r="Y15" s="31">
        <f t="shared" si="0"/>
        <v>87400</v>
      </c>
      <c r="Z15" s="31">
        <f t="shared" si="0"/>
        <v>87400</v>
      </c>
      <c r="AA15" s="31">
        <f t="shared" si="0"/>
        <v>95571.900000000009</v>
      </c>
      <c r="AB15" s="31">
        <f t="shared" si="0"/>
        <v>95571.900000000009</v>
      </c>
      <c r="AC15" s="31">
        <f t="shared" si="0"/>
        <v>95571.900000000009</v>
      </c>
      <c r="AD15" s="31">
        <f t="shared" si="0"/>
        <v>95571.900000000009</v>
      </c>
      <c r="AE15" s="31">
        <f t="shared" si="0"/>
        <v>95571.900000000009</v>
      </c>
      <c r="AF15" s="31">
        <f t="shared" si="0"/>
        <v>95571.900000000009</v>
      </c>
      <c r="AG15" s="31">
        <f t="shared" si="0"/>
        <v>95571.900000000009</v>
      </c>
      <c r="AH15" s="31">
        <f t="shared" si="0"/>
        <v>95571.900000000009</v>
      </c>
      <c r="AI15" s="31">
        <f t="shared" si="0"/>
        <v>95571.900000000009</v>
      </c>
      <c r="AJ15" s="31">
        <f t="shared" si="0"/>
        <v>95571.900000000009</v>
      </c>
      <c r="AK15" s="31">
        <f t="shared" si="0"/>
        <v>95571.900000000009</v>
      </c>
      <c r="AL15" s="31">
        <f t="shared" si="0"/>
        <v>95571.900000000009</v>
      </c>
      <c r="AM15" s="31">
        <f t="shared" si="0"/>
        <v>104842.3743</v>
      </c>
      <c r="AN15" s="31">
        <f t="shared" si="0"/>
        <v>104842.3743</v>
      </c>
      <c r="AO15" s="31">
        <f t="shared" si="0"/>
        <v>104842.3743</v>
      </c>
      <c r="AP15" s="31">
        <f t="shared" si="0"/>
        <v>104842.3743</v>
      </c>
      <c r="AQ15" s="31">
        <f t="shared" si="0"/>
        <v>104842.3743</v>
      </c>
      <c r="AR15" s="31">
        <f t="shared" si="0"/>
        <v>104842.3743</v>
      </c>
      <c r="AS15" s="31">
        <f t="shared" si="0"/>
        <v>104842.3743</v>
      </c>
      <c r="AT15" s="31">
        <f t="shared" si="0"/>
        <v>104842.3743</v>
      </c>
      <c r="AU15" s="31">
        <f t="shared" si="0"/>
        <v>104842.3743</v>
      </c>
      <c r="AV15" s="31">
        <f t="shared" si="0"/>
        <v>104842.3743</v>
      </c>
      <c r="AW15" s="31">
        <f t="shared" si="0"/>
        <v>104842.3743</v>
      </c>
      <c r="AX15" s="31">
        <f t="shared" si="0"/>
        <v>104842.3743</v>
      </c>
      <c r="AY15" s="31">
        <f t="shared" si="0"/>
        <v>114068.50323839999</v>
      </c>
      <c r="AZ15" s="31">
        <f t="shared" si="0"/>
        <v>114068.50323839999</v>
      </c>
      <c r="BA15" s="31">
        <f t="shared" si="0"/>
        <v>114068.50323839999</v>
      </c>
      <c r="BB15" s="31">
        <f t="shared" si="0"/>
        <v>114068.50323839999</v>
      </c>
      <c r="BC15" s="31">
        <f t="shared" si="0"/>
        <v>114068.50323839999</v>
      </c>
      <c r="BD15" s="31">
        <f t="shared" si="0"/>
        <v>114068.50323839999</v>
      </c>
      <c r="BE15" s="31">
        <f t="shared" si="0"/>
        <v>114068.50323839999</v>
      </c>
      <c r="BF15" s="31">
        <f t="shared" si="0"/>
        <v>114068.50323839999</v>
      </c>
      <c r="BG15" s="31">
        <f t="shared" si="0"/>
        <v>114068.50323839999</v>
      </c>
      <c r="BH15" s="31">
        <f t="shared" si="0"/>
        <v>114068.50323839999</v>
      </c>
      <c r="BI15" s="31">
        <f t="shared" si="0"/>
        <v>114068.50323839999</v>
      </c>
      <c r="BJ15" s="31">
        <f t="shared" si="0"/>
        <v>114068.50323839999</v>
      </c>
    </row>
    <row r="16" spans="1:62" x14ac:dyDescent="0.25">
      <c r="A16" s="6" t="s">
        <v>65</v>
      </c>
      <c r="C16" s="31">
        <f>C12*$B$2</f>
        <v>240000</v>
      </c>
      <c r="D16" s="31">
        <f t="shared" ref="D16:BJ16" si="1">D12*$B$2</f>
        <v>240000</v>
      </c>
      <c r="E16" s="31">
        <f t="shared" si="1"/>
        <v>240000</v>
      </c>
      <c r="F16" s="31">
        <f t="shared" si="1"/>
        <v>240000</v>
      </c>
      <c r="G16" s="31">
        <f t="shared" si="1"/>
        <v>240000</v>
      </c>
      <c r="H16" s="31">
        <f t="shared" si="1"/>
        <v>240000</v>
      </c>
      <c r="I16" s="31">
        <f t="shared" si="1"/>
        <v>240000</v>
      </c>
      <c r="J16" s="31">
        <f t="shared" si="1"/>
        <v>240000</v>
      </c>
      <c r="K16" s="31">
        <f t="shared" si="1"/>
        <v>240000</v>
      </c>
      <c r="L16" s="31">
        <f t="shared" si="1"/>
        <v>240000</v>
      </c>
      <c r="M16" s="31">
        <f t="shared" si="1"/>
        <v>240000</v>
      </c>
      <c r="N16" s="31">
        <f t="shared" si="1"/>
        <v>240000</v>
      </c>
      <c r="O16" s="31">
        <f t="shared" si="1"/>
        <v>262200</v>
      </c>
      <c r="P16" s="31">
        <f t="shared" si="1"/>
        <v>262200</v>
      </c>
      <c r="Q16" s="31">
        <f t="shared" si="1"/>
        <v>262200</v>
      </c>
      <c r="R16" s="31">
        <f t="shared" si="1"/>
        <v>262200</v>
      </c>
      <c r="S16" s="31">
        <f t="shared" si="1"/>
        <v>262200</v>
      </c>
      <c r="T16" s="31">
        <f t="shared" si="1"/>
        <v>262200</v>
      </c>
      <c r="U16" s="31">
        <f t="shared" si="1"/>
        <v>262200</v>
      </c>
      <c r="V16" s="31">
        <f t="shared" si="1"/>
        <v>262200</v>
      </c>
      <c r="W16" s="31">
        <f t="shared" si="1"/>
        <v>262200</v>
      </c>
      <c r="X16" s="31">
        <f t="shared" si="1"/>
        <v>262200</v>
      </c>
      <c r="Y16" s="31">
        <f t="shared" si="1"/>
        <v>262200</v>
      </c>
      <c r="Z16" s="31">
        <f t="shared" si="1"/>
        <v>262200</v>
      </c>
      <c r="AA16" s="31">
        <f t="shared" si="1"/>
        <v>286715.7</v>
      </c>
      <c r="AB16" s="31">
        <f t="shared" si="1"/>
        <v>286715.7</v>
      </c>
      <c r="AC16" s="31">
        <f t="shared" si="1"/>
        <v>286715.7</v>
      </c>
      <c r="AD16" s="31">
        <f t="shared" si="1"/>
        <v>286715.7</v>
      </c>
      <c r="AE16" s="31">
        <f t="shared" si="1"/>
        <v>286715.7</v>
      </c>
      <c r="AF16" s="31">
        <f t="shared" si="1"/>
        <v>286715.7</v>
      </c>
      <c r="AG16" s="31">
        <f t="shared" si="1"/>
        <v>286715.7</v>
      </c>
      <c r="AH16" s="31">
        <f t="shared" si="1"/>
        <v>286715.7</v>
      </c>
      <c r="AI16" s="31">
        <f t="shared" si="1"/>
        <v>286715.7</v>
      </c>
      <c r="AJ16" s="31">
        <f t="shared" si="1"/>
        <v>286715.7</v>
      </c>
      <c r="AK16" s="31">
        <f t="shared" si="1"/>
        <v>286715.7</v>
      </c>
      <c r="AL16" s="31">
        <f t="shared" si="1"/>
        <v>286715.7</v>
      </c>
      <c r="AM16" s="31">
        <f t="shared" si="1"/>
        <v>314527.12289999996</v>
      </c>
      <c r="AN16" s="31">
        <f t="shared" si="1"/>
        <v>314527.12289999996</v>
      </c>
      <c r="AO16" s="31">
        <f t="shared" si="1"/>
        <v>314527.12289999996</v>
      </c>
      <c r="AP16" s="31">
        <f t="shared" si="1"/>
        <v>314527.12289999996</v>
      </c>
      <c r="AQ16" s="31">
        <f t="shared" si="1"/>
        <v>314527.12289999996</v>
      </c>
      <c r="AR16" s="31">
        <f t="shared" si="1"/>
        <v>314527.12289999996</v>
      </c>
      <c r="AS16" s="31">
        <f t="shared" si="1"/>
        <v>314527.12289999996</v>
      </c>
      <c r="AT16" s="31">
        <f t="shared" si="1"/>
        <v>314527.12289999996</v>
      </c>
      <c r="AU16" s="31">
        <f t="shared" si="1"/>
        <v>314527.12289999996</v>
      </c>
      <c r="AV16" s="31">
        <f t="shared" si="1"/>
        <v>314527.12289999996</v>
      </c>
      <c r="AW16" s="31">
        <f t="shared" si="1"/>
        <v>314527.12289999996</v>
      </c>
      <c r="AX16" s="31">
        <f t="shared" si="1"/>
        <v>314527.12289999996</v>
      </c>
      <c r="AY16" s="31">
        <f t="shared" si="1"/>
        <v>342205.50971519999</v>
      </c>
      <c r="AZ16" s="31">
        <f t="shared" si="1"/>
        <v>342205.50971519999</v>
      </c>
      <c r="BA16" s="31">
        <f t="shared" si="1"/>
        <v>342205.50971519999</v>
      </c>
      <c r="BB16" s="31">
        <f t="shared" si="1"/>
        <v>342205.50971519999</v>
      </c>
      <c r="BC16" s="31">
        <f t="shared" si="1"/>
        <v>342205.50971519999</v>
      </c>
      <c r="BD16" s="31">
        <f t="shared" si="1"/>
        <v>342205.50971519999</v>
      </c>
      <c r="BE16" s="31">
        <f t="shared" si="1"/>
        <v>342205.50971519999</v>
      </c>
      <c r="BF16" s="31">
        <f t="shared" si="1"/>
        <v>342205.50971519999</v>
      </c>
      <c r="BG16" s="31">
        <f t="shared" si="1"/>
        <v>342205.50971519999</v>
      </c>
      <c r="BH16" s="31">
        <f t="shared" si="1"/>
        <v>342205.50971519999</v>
      </c>
      <c r="BI16" s="31">
        <f t="shared" si="1"/>
        <v>342205.50971519999</v>
      </c>
      <c r="BJ16" s="31">
        <f t="shared" si="1"/>
        <v>342205.50971519999</v>
      </c>
    </row>
    <row r="17" spans="1:62" x14ac:dyDescent="0.25">
      <c r="A17" s="6" t="s">
        <v>66</v>
      </c>
      <c r="C17" s="31">
        <f>C12*$B$3</f>
        <v>166600</v>
      </c>
      <c r="D17" s="31">
        <f t="shared" ref="D17:BJ17" si="2">D12*$B$3</f>
        <v>166600</v>
      </c>
      <c r="E17" s="31">
        <f t="shared" si="2"/>
        <v>166600</v>
      </c>
      <c r="F17" s="31">
        <f t="shared" si="2"/>
        <v>166600</v>
      </c>
      <c r="G17" s="31">
        <f t="shared" si="2"/>
        <v>166600</v>
      </c>
      <c r="H17" s="31">
        <f t="shared" si="2"/>
        <v>166600</v>
      </c>
      <c r="I17" s="31">
        <f t="shared" si="2"/>
        <v>166600</v>
      </c>
      <c r="J17" s="31">
        <f t="shared" si="2"/>
        <v>166600</v>
      </c>
      <c r="K17" s="31">
        <f t="shared" si="2"/>
        <v>166600</v>
      </c>
      <c r="L17" s="31">
        <f t="shared" si="2"/>
        <v>166600</v>
      </c>
      <c r="M17" s="31">
        <f t="shared" si="2"/>
        <v>166600</v>
      </c>
      <c r="N17" s="31">
        <f t="shared" si="2"/>
        <v>166600</v>
      </c>
      <c r="O17" s="31">
        <f t="shared" si="2"/>
        <v>182010.5</v>
      </c>
      <c r="P17" s="31">
        <f t="shared" si="2"/>
        <v>182010.5</v>
      </c>
      <c r="Q17" s="31">
        <f t="shared" si="2"/>
        <v>182010.5</v>
      </c>
      <c r="R17" s="31">
        <f t="shared" si="2"/>
        <v>182010.5</v>
      </c>
      <c r="S17" s="31">
        <f t="shared" si="2"/>
        <v>182010.5</v>
      </c>
      <c r="T17" s="31">
        <f t="shared" si="2"/>
        <v>182010.5</v>
      </c>
      <c r="U17" s="31">
        <f t="shared" si="2"/>
        <v>182010.5</v>
      </c>
      <c r="V17" s="31">
        <f t="shared" si="2"/>
        <v>182010.5</v>
      </c>
      <c r="W17" s="31">
        <f t="shared" si="2"/>
        <v>182010.5</v>
      </c>
      <c r="X17" s="31">
        <f t="shared" si="2"/>
        <v>182010.5</v>
      </c>
      <c r="Y17" s="31">
        <f t="shared" si="2"/>
        <v>182010.5</v>
      </c>
      <c r="Z17" s="31">
        <f t="shared" si="2"/>
        <v>182010.5</v>
      </c>
      <c r="AA17" s="31">
        <f t="shared" si="2"/>
        <v>199028.48175000001</v>
      </c>
      <c r="AB17" s="31">
        <f t="shared" si="2"/>
        <v>199028.48175000001</v>
      </c>
      <c r="AC17" s="31">
        <f t="shared" si="2"/>
        <v>199028.48175000001</v>
      </c>
      <c r="AD17" s="31">
        <f t="shared" si="2"/>
        <v>199028.48175000001</v>
      </c>
      <c r="AE17" s="31">
        <f t="shared" si="2"/>
        <v>199028.48175000001</v>
      </c>
      <c r="AF17" s="31">
        <f t="shared" si="2"/>
        <v>199028.48175000001</v>
      </c>
      <c r="AG17" s="31">
        <f t="shared" si="2"/>
        <v>199028.48175000001</v>
      </c>
      <c r="AH17" s="31">
        <f t="shared" si="2"/>
        <v>199028.48175000001</v>
      </c>
      <c r="AI17" s="31">
        <f t="shared" si="2"/>
        <v>199028.48175000001</v>
      </c>
      <c r="AJ17" s="31">
        <f t="shared" si="2"/>
        <v>199028.48175000001</v>
      </c>
      <c r="AK17" s="31">
        <f t="shared" si="2"/>
        <v>199028.48175000001</v>
      </c>
      <c r="AL17" s="31">
        <f t="shared" si="2"/>
        <v>199028.48175000001</v>
      </c>
      <c r="AM17" s="31">
        <f t="shared" si="2"/>
        <v>218334.24447974999</v>
      </c>
      <c r="AN17" s="31">
        <f t="shared" si="2"/>
        <v>218334.24447974999</v>
      </c>
      <c r="AO17" s="31">
        <f t="shared" si="2"/>
        <v>218334.24447974999</v>
      </c>
      <c r="AP17" s="31">
        <f t="shared" si="2"/>
        <v>218334.24447974999</v>
      </c>
      <c r="AQ17" s="31">
        <f t="shared" si="2"/>
        <v>218334.24447974999</v>
      </c>
      <c r="AR17" s="31">
        <f t="shared" si="2"/>
        <v>218334.24447974999</v>
      </c>
      <c r="AS17" s="31">
        <f t="shared" si="2"/>
        <v>218334.24447974999</v>
      </c>
      <c r="AT17" s="31">
        <f t="shared" si="2"/>
        <v>218334.24447974999</v>
      </c>
      <c r="AU17" s="31">
        <f t="shared" si="2"/>
        <v>218334.24447974999</v>
      </c>
      <c r="AV17" s="31">
        <f t="shared" si="2"/>
        <v>218334.24447974999</v>
      </c>
      <c r="AW17" s="31">
        <f t="shared" si="2"/>
        <v>218334.24447974999</v>
      </c>
      <c r="AX17" s="31">
        <f t="shared" si="2"/>
        <v>218334.24447974999</v>
      </c>
      <c r="AY17" s="31">
        <f t="shared" si="2"/>
        <v>237547.65799396799</v>
      </c>
      <c r="AZ17" s="31">
        <f t="shared" si="2"/>
        <v>237547.65799396799</v>
      </c>
      <c r="BA17" s="31">
        <f t="shared" si="2"/>
        <v>237547.65799396799</v>
      </c>
      <c r="BB17" s="31">
        <f t="shared" si="2"/>
        <v>237547.65799396799</v>
      </c>
      <c r="BC17" s="31">
        <f t="shared" si="2"/>
        <v>237547.65799396799</v>
      </c>
      <c r="BD17" s="31">
        <f t="shared" si="2"/>
        <v>237547.65799396799</v>
      </c>
      <c r="BE17" s="31">
        <f t="shared" si="2"/>
        <v>237547.65799396799</v>
      </c>
      <c r="BF17" s="31">
        <f t="shared" si="2"/>
        <v>237547.65799396799</v>
      </c>
      <c r="BG17" s="31">
        <f t="shared" si="2"/>
        <v>237547.65799396799</v>
      </c>
      <c r="BH17" s="31">
        <f t="shared" si="2"/>
        <v>237547.65799396799</v>
      </c>
      <c r="BI17" s="31">
        <f t="shared" si="2"/>
        <v>237547.65799396799</v>
      </c>
      <c r="BJ17" s="31">
        <f t="shared" si="2"/>
        <v>237547.65799396799</v>
      </c>
    </row>
    <row r="18" spans="1:62" x14ac:dyDescent="0.25">
      <c r="A18" s="26" t="s">
        <v>78</v>
      </c>
      <c r="C18" s="31">
        <f>+C17</f>
        <v>166600</v>
      </c>
      <c r="D18" s="31">
        <f>+D17</f>
        <v>166600</v>
      </c>
      <c r="E18" s="31">
        <f>+E17</f>
        <v>166600</v>
      </c>
      <c r="F18" s="31">
        <f>+F17</f>
        <v>166600</v>
      </c>
      <c r="G18" s="31">
        <f>+G17</f>
        <v>166600</v>
      </c>
      <c r="H18" s="31"/>
      <c r="I18" s="31">
        <f>+I17</f>
        <v>166600</v>
      </c>
      <c r="J18" s="31">
        <f>+I18+J17</f>
        <v>333200</v>
      </c>
      <c r="K18" s="31">
        <f>+J18+K17</f>
        <v>499800</v>
      </c>
      <c r="L18" s="31">
        <f>+K18+L17</f>
        <v>666400</v>
      </c>
      <c r="M18" s="31">
        <f>+L18+M17</f>
        <v>833000</v>
      </c>
      <c r="N18" s="31"/>
      <c r="O18" s="31">
        <f>+O17</f>
        <v>182010.5</v>
      </c>
      <c r="P18" s="31">
        <f>+O18+P17</f>
        <v>364021</v>
      </c>
      <c r="Q18" s="31">
        <f>+P18+Q17</f>
        <v>546031.5</v>
      </c>
      <c r="R18" s="31">
        <f>+Q18+R17</f>
        <v>728042</v>
      </c>
      <c r="S18" s="31">
        <f>+R18+S17</f>
        <v>910052.5</v>
      </c>
      <c r="T18" s="31"/>
      <c r="U18" s="31">
        <f>+U17</f>
        <v>182010.5</v>
      </c>
      <c r="V18" s="31">
        <f>+U18+V17</f>
        <v>364021</v>
      </c>
      <c r="W18" s="31">
        <f>+V18+W17</f>
        <v>546031.5</v>
      </c>
      <c r="X18" s="31">
        <f>+W18+X17</f>
        <v>728042</v>
      </c>
      <c r="Y18" s="31">
        <f>+X18+Y17</f>
        <v>910052.5</v>
      </c>
      <c r="Z18" s="31"/>
      <c r="AA18" s="31">
        <f>+AA17</f>
        <v>199028.48175000001</v>
      </c>
      <c r="AB18" s="31">
        <f>+AA18+AB17</f>
        <v>398056.96350000001</v>
      </c>
      <c r="AC18" s="31">
        <f>+AB18+AC17</f>
        <v>597085.44524999999</v>
      </c>
      <c r="AD18" s="31">
        <f>+AC18+AD17</f>
        <v>796113.92700000003</v>
      </c>
      <c r="AE18" s="31">
        <f>+AD18+AE17</f>
        <v>995142.40875000006</v>
      </c>
      <c r="AF18" s="31"/>
      <c r="AG18" s="31">
        <f>+AG17</f>
        <v>199028.48175000001</v>
      </c>
      <c r="AH18" s="31">
        <f>+AG18+AH17</f>
        <v>398056.96350000001</v>
      </c>
      <c r="AI18" s="31">
        <f>+AH18+AI17</f>
        <v>597085.44524999999</v>
      </c>
      <c r="AJ18" s="31">
        <f>+AI18+AJ17</f>
        <v>796113.92700000003</v>
      </c>
      <c r="AK18" s="31">
        <f>+AJ18+AK17</f>
        <v>995142.40875000006</v>
      </c>
      <c r="AL18" s="31"/>
      <c r="AM18" s="31">
        <f>+AM17</f>
        <v>218334.24447974999</v>
      </c>
      <c r="AN18" s="31">
        <f>+AM18+AN17</f>
        <v>436668.48895949998</v>
      </c>
      <c r="AO18" s="31">
        <f>+AN18+AO17</f>
        <v>655002.73343924992</v>
      </c>
      <c r="AP18" s="31">
        <f>+AO18+AP17</f>
        <v>873336.97791899997</v>
      </c>
      <c r="AQ18" s="31">
        <f>+AP18+AQ17</f>
        <v>1091671.22239875</v>
      </c>
      <c r="AR18" s="31"/>
      <c r="AS18" s="31">
        <f>+AS17</f>
        <v>218334.24447974999</v>
      </c>
      <c r="AT18" s="31">
        <f>+AS18+AT17</f>
        <v>436668.48895949998</v>
      </c>
      <c r="AU18" s="31">
        <f>+AT18+AU17</f>
        <v>655002.73343924992</v>
      </c>
      <c r="AV18" s="31">
        <f>+AU18+AV17</f>
        <v>873336.97791899997</v>
      </c>
      <c r="AW18" s="31">
        <f>+AV18+AW17</f>
        <v>1091671.22239875</v>
      </c>
      <c r="AX18" s="31"/>
      <c r="AY18" s="31">
        <f>+AY17</f>
        <v>237547.65799396799</v>
      </c>
      <c r="AZ18" s="31">
        <f>+AY18+AZ17</f>
        <v>475095.31598793599</v>
      </c>
      <c r="BA18" s="31">
        <f>+AZ18+BA17</f>
        <v>712642.97398190398</v>
      </c>
      <c r="BB18" s="31">
        <f>+BA18+BB17</f>
        <v>950190.63197587198</v>
      </c>
      <c r="BC18" s="31">
        <f>+BB18+BC17</f>
        <v>1187738.2899698401</v>
      </c>
      <c r="BD18" s="31"/>
      <c r="BE18" s="31">
        <f>+BE17</f>
        <v>237547.65799396799</v>
      </c>
      <c r="BF18" s="31">
        <f>+BE18+BF17</f>
        <v>475095.31598793599</v>
      </c>
      <c r="BG18" s="31">
        <f>+BF18+BG17</f>
        <v>712642.97398190398</v>
      </c>
      <c r="BH18" s="31">
        <f>+BG18+BH17</f>
        <v>950190.63197587198</v>
      </c>
      <c r="BI18" s="31">
        <f>+BH18+BI17</f>
        <v>1187738.2899698401</v>
      </c>
      <c r="BJ18" s="31"/>
    </row>
    <row r="19" spans="1:62" x14ac:dyDescent="0.25">
      <c r="A19" s="6" t="s">
        <v>68</v>
      </c>
      <c r="C19" s="31">
        <f>C12*$B$4</f>
        <v>10440</v>
      </c>
      <c r="D19" s="31">
        <f>D12*$B$4</f>
        <v>10440</v>
      </c>
      <c r="E19" s="31">
        <f t="shared" ref="E19:BJ19" si="3">E12*$B$4</f>
        <v>10440</v>
      </c>
      <c r="F19" s="31">
        <f t="shared" si="3"/>
        <v>10440</v>
      </c>
      <c r="G19" s="31">
        <f t="shared" si="3"/>
        <v>10440</v>
      </c>
      <c r="H19" s="31">
        <f t="shared" si="3"/>
        <v>10440</v>
      </c>
      <c r="I19" s="31">
        <f t="shared" si="3"/>
        <v>10440</v>
      </c>
      <c r="J19" s="31">
        <f t="shared" si="3"/>
        <v>10440</v>
      </c>
      <c r="K19" s="31">
        <f t="shared" si="3"/>
        <v>10440</v>
      </c>
      <c r="L19" s="31">
        <f t="shared" si="3"/>
        <v>10440</v>
      </c>
      <c r="M19" s="31">
        <f t="shared" si="3"/>
        <v>10440</v>
      </c>
      <c r="N19" s="31">
        <f t="shared" si="3"/>
        <v>10440</v>
      </c>
      <c r="O19" s="31">
        <f t="shared" si="3"/>
        <v>11405.699999999999</v>
      </c>
      <c r="P19" s="31">
        <f t="shared" si="3"/>
        <v>11405.699999999999</v>
      </c>
      <c r="Q19" s="31">
        <f t="shared" si="3"/>
        <v>11405.699999999999</v>
      </c>
      <c r="R19" s="31">
        <f t="shared" si="3"/>
        <v>11405.699999999999</v>
      </c>
      <c r="S19" s="31">
        <f t="shared" si="3"/>
        <v>11405.699999999999</v>
      </c>
      <c r="T19" s="31">
        <f t="shared" si="3"/>
        <v>11405.699999999999</v>
      </c>
      <c r="U19" s="31">
        <f t="shared" si="3"/>
        <v>11405.699999999999</v>
      </c>
      <c r="V19" s="31">
        <f t="shared" si="3"/>
        <v>11405.699999999999</v>
      </c>
      <c r="W19" s="31">
        <f t="shared" si="3"/>
        <v>11405.699999999999</v>
      </c>
      <c r="X19" s="31">
        <f t="shared" si="3"/>
        <v>11405.699999999999</v>
      </c>
      <c r="Y19" s="31">
        <f t="shared" si="3"/>
        <v>11405.699999999999</v>
      </c>
      <c r="Z19" s="31">
        <f t="shared" si="3"/>
        <v>11405.699999999999</v>
      </c>
      <c r="AA19" s="31">
        <f t="shared" si="3"/>
        <v>12472.132949999999</v>
      </c>
      <c r="AB19" s="31">
        <f t="shared" si="3"/>
        <v>12472.132949999999</v>
      </c>
      <c r="AC19" s="31">
        <f t="shared" si="3"/>
        <v>12472.132949999999</v>
      </c>
      <c r="AD19" s="31">
        <f t="shared" si="3"/>
        <v>12472.132949999999</v>
      </c>
      <c r="AE19" s="31">
        <f t="shared" si="3"/>
        <v>12472.132949999999</v>
      </c>
      <c r="AF19" s="31">
        <f t="shared" si="3"/>
        <v>12472.132949999999</v>
      </c>
      <c r="AG19" s="31">
        <f t="shared" si="3"/>
        <v>12472.132949999999</v>
      </c>
      <c r="AH19" s="31">
        <f t="shared" si="3"/>
        <v>12472.132949999999</v>
      </c>
      <c r="AI19" s="31">
        <f t="shared" si="3"/>
        <v>12472.132949999999</v>
      </c>
      <c r="AJ19" s="31">
        <f t="shared" si="3"/>
        <v>12472.132949999999</v>
      </c>
      <c r="AK19" s="31">
        <f t="shared" si="3"/>
        <v>12472.132949999999</v>
      </c>
      <c r="AL19" s="31">
        <f t="shared" si="3"/>
        <v>12472.132949999999</v>
      </c>
      <c r="AM19" s="31">
        <f t="shared" si="3"/>
        <v>13681.929846149998</v>
      </c>
      <c r="AN19" s="31">
        <f t="shared" si="3"/>
        <v>13681.929846149998</v>
      </c>
      <c r="AO19" s="31">
        <f t="shared" si="3"/>
        <v>13681.929846149998</v>
      </c>
      <c r="AP19" s="31">
        <f t="shared" si="3"/>
        <v>13681.929846149998</v>
      </c>
      <c r="AQ19" s="31">
        <f t="shared" si="3"/>
        <v>13681.929846149998</v>
      </c>
      <c r="AR19" s="31">
        <f t="shared" si="3"/>
        <v>13681.929846149998</v>
      </c>
      <c r="AS19" s="31">
        <f t="shared" si="3"/>
        <v>13681.929846149998</v>
      </c>
      <c r="AT19" s="31">
        <f t="shared" si="3"/>
        <v>13681.929846149998</v>
      </c>
      <c r="AU19" s="31">
        <f t="shared" si="3"/>
        <v>13681.929846149998</v>
      </c>
      <c r="AV19" s="31">
        <f t="shared" si="3"/>
        <v>13681.929846149998</v>
      </c>
      <c r="AW19" s="31">
        <f t="shared" si="3"/>
        <v>13681.929846149998</v>
      </c>
      <c r="AX19" s="31">
        <f t="shared" si="3"/>
        <v>13681.929846149998</v>
      </c>
      <c r="AY19" s="31">
        <f t="shared" si="3"/>
        <v>14885.939672611199</v>
      </c>
      <c r="AZ19" s="31">
        <f t="shared" si="3"/>
        <v>14885.939672611199</v>
      </c>
      <c r="BA19" s="31">
        <f t="shared" si="3"/>
        <v>14885.939672611199</v>
      </c>
      <c r="BB19" s="31">
        <f t="shared" si="3"/>
        <v>14885.939672611199</v>
      </c>
      <c r="BC19" s="31">
        <f t="shared" si="3"/>
        <v>14885.939672611199</v>
      </c>
      <c r="BD19" s="31">
        <f t="shared" si="3"/>
        <v>14885.939672611199</v>
      </c>
      <c r="BE19" s="31">
        <f t="shared" si="3"/>
        <v>14885.939672611199</v>
      </c>
      <c r="BF19" s="31">
        <f t="shared" si="3"/>
        <v>14885.939672611199</v>
      </c>
      <c r="BG19" s="31">
        <f t="shared" si="3"/>
        <v>14885.939672611199</v>
      </c>
      <c r="BH19" s="31">
        <f t="shared" si="3"/>
        <v>14885.939672611199</v>
      </c>
      <c r="BI19" s="31">
        <f t="shared" si="3"/>
        <v>14885.939672611199</v>
      </c>
      <c r="BJ19" s="31">
        <f t="shared" si="3"/>
        <v>14885.939672611199</v>
      </c>
    </row>
    <row r="20" spans="1:62" x14ac:dyDescent="0.25">
      <c r="A20" s="6" t="s">
        <v>69</v>
      </c>
      <c r="C20" s="31">
        <f t="shared" ref="C20:BJ20" si="4">C12*$B$5</f>
        <v>166600</v>
      </c>
      <c r="D20" s="31">
        <f t="shared" si="4"/>
        <v>166600</v>
      </c>
      <c r="E20" s="31">
        <f t="shared" si="4"/>
        <v>166600</v>
      </c>
      <c r="F20" s="31">
        <f t="shared" si="4"/>
        <v>166600</v>
      </c>
      <c r="G20" s="31">
        <f t="shared" si="4"/>
        <v>166600</v>
      </c>
      <c r="H20" s="31">
        <f t="shared" si="4"/>
        <v>166600</v>
      </c>
      <c r="I20" s="31">
        <f t="shared" si="4"/>
        <v>166600</v>
      </c>
      <c r="J20" s="31">
        <f t="shared" si="4"/>
        <v>166600</v>
      </c>
      <c r="K20" s="31">
        <f t="shared" si="4"/>
        <v>166600</v>
      </c>
      <c r="L20" s="31">
        <f t="shared" si="4"/>
        <v>166600</v>
      </c>
      <c r="M20" s="31">
        <f t="shared" si="4"/>
        <v>166600</v>
      </c>
      <c r="N20" s="31">
        <f t="shared" si="4"/>
        <v>166600</v>
      </c>
      <c r="O20" s="31">
        <f t="shared" si="4"/>
        <v>182010.5</v>
      </c>
      <c r="P20" s="31">
        <f>P12*$B$5</f>
        <v>182010.5</v>
      </c>
      <c r="Q20" s="31">
        <f t="shared" si="4"/>
        <v>182010.5</v>
      </c>
      <c r="R20" s="31">
        <f t="shared" si="4"/>
        <v>182010.5</v>
      </c>
      <c r="S20" s="31">
        <f t="shared" si="4"/>
        <v>182010.5</v>
      </c>
      <c r="T20" s="31">
        <f t="shared" si="4"/>
        <v>182010.5</v>
      </c>
      <c r="U20" s="31">
        <f t="shared" si="4"/>
        <v>182010.5</v>
      </c>
      <c r="V20" s="31">
        <f t="shared" si="4"/>
        <v>182010.5</v>
      </c>
      <c r="W20" s="31">
        <f t="shared" si="4"/>
        <v>182010.5</v>
      </c>
      <c r="X20" s="31">
        <f t="shared" si="4"/>
        <v>182010.5</v>
      </c>
      <c r="Y20" s="31">
        <f t="shared" si="4"/>
        <v>182010.5</v>
      </c>
      <c r="Z20" s="31">
        <f t="shared" si="4"/>
        <v>182010.5</v>
      </c>
      <c r="AA20" s="31">
        <f t="shared" si="4"/>
        <v>199028.48175000001</v>
      </c>
      <c r="AB20" s="31">
        <f t="shared" si="4"/>
        <v>199028.48175000001</v>
      </c>
      <c r="AC20" s="31">
        <f t="shared" si="4"/>
        <v>199028.48175000001</v>
      </c>
      <c r="AD20" s="31">
        <f t="shared" si="4"/>
        <v>199028.48175000001</v>
      </c>
      <c r="AE20" s="31">
        <f t="shared" si="4"/>
        <v>199028.48175000001</v>
      </c>
      <c r="AF20" s="31">
        <f t="shared" si="4"/>
        <v>199028.48175000001</v>
      </c>
      <c r="AG20" s="31">
        <f t="shared" si="4"/>
        <v>199028.48175000001</v>
      </c>
      <c r="AH20" s="31">
        <f t="shared" si="4"/>
        <v>199028.48175000001</v>
      </c>
      <c r="AI20" s="31">
        <f t="shared" si="4"/>
        <v>199028.48175000001</v>
      </c>
      <c r="AJ20" s="31">
        <f t="shared" si="4"/>
        <v>199028.48175000001</v>
      </c>
      <c r="AK20" s="31">
        <f t="shared" si="4"/>
        <v>199028.48175000001</v>
      </c>
      <c r="AL20" s="31">
        <f t="shared" si="4"/>
        <v>199028.48175000001</v>
      </c>
      <c r="AM20" s="31">
        <f t="shared" si="4"/>
        <v>218334.24447974999</v>
      </c>
      <c r="AN20" s="31">
        <f t="shared" si="4"/>
        <v>218334.24447974999</v>
      </c>
      <c r="AO20" s="31">
        <f t="shared" si="4"/>
        <v>218334.24447974999</v>
      </c>
      <c r="AP20" s="31">
        <f t="shared" si="4"/>
        <v>218334.24447974999</v>
      </c>
      <c r="AQ20" s="31">
        <f t="shared" si="4"/>
        <v>218334.24447974999</v>
      </c>
      <c r="AR20" s="31">
        <f t="shared" si="4"/>
        <v>218334.24447974999</v>
      </c>
      <c r="AS20" s="31">
        <f t="shared" si="4"/>
        <v>218334.24447974999</v>
      </c>
      <c r="AT20" s="31">
        <f t="shared" si="4"/>
        <v>218334.24447974999</v>
      </c>
      <c r="AU20" s="31">
        <f t="shared" si="4"/>
        <v>218334.24447974999</v>
      </c>
      <c r="AV20" s="31">
        <f t="shared" si="4"/>
        <v>218334.24447974999</v>
      </c>
      <c r="AW20" s="31">
        <f t="shared" si="4"/>
        <v>218334.24447974999</v>
      </c>
      <c r="AX20" s="31">
        <f t="shared" si="4"/>
        <v>218334.24447974999</v>
      </c>
      <c r="AY20" s="31">
        <f t="shared" si="4"/>
        <v>237547.65799396799</v>
      </c>
      <c r="AZ20" s="31">
        <f t="shared" si="4"/>
        <v>237547.65799396799</v>
      </c>
      <c r="BA20" s="31">
        <f t="shared" si="4"/>
        <v>237547.65799396799</v>
      </c>
      <c r="BB20" s="31">
        <f t="shared" si="4"/>
        <v>237547.65799396799</v>
      </c>
      <c r="BC20" s="31">
        <f t="shared" si="4"/>
        <v>237547.65799396799</v>
      </c>
      <c r="BD20" s="31">
        <f t="shared" si="4"/>
        <v>237547.65799396799</v>
      </c>
      <c r="BE20" s="31">
        <f t="shared" si="4"/>
        <v>237547.65799396799</v>
      </c>
      <c r="BF20" s="31">
        <f t="shared" si="4"/>
        <v>237547.65799396799</v>
      </c>
      <c r="BG20" s="31">
        <f t="shared" si="4"/>
        <v>237547.65799396799</v>
      </c>
      <c r="BH20" s="31">
        <f t="shared" si="4"/>
        <v>237547.65799396799</v>
      </c>
      <c r="BI20" s="31">
        <f t="shared" si="4"/>
        <v>237547.65799396799</v>
      </c>
      <c r="BJ20" s="31">
        <f t="shared" si="4"/>
        <v>237547.65799396799</v>
      </c>
    </row>
    <row r="21" spans="1:62" x14ac:dyDescent="0.25">
      <c r="A21" s="26" t="s">
        <v>79</v>
      </c>
      <c r="C21" s="31">
        <f>C20</f>
        <v>166600</v>
      </c>
      <c r="D21" s="31">
        <f>C21+D20</f>
        <v>333200</v>
      </c>
      <c r="E21" s="31">
        <f t="shared" ref="E21:N21" si="5">D21+E20</f>
        <v>499800</v>
      </c>
      <c r="F21" s="31">
        <f t="shared" si="5"/>
        <v>666400</v>
      </c>
      <c r="G21" s="31">
        <f t="shared" si="5"/>
        <v>833000</v>
      </c>
      <c r="H21" s="31">
        <f t="shared" si="5"/>
        <v>999600</v>
      </c>
      <c r="I21" s="31">
        <f t="shared" si="5"/>
        <v>1166200</v>
      </c>
      <c r="J21" s="31">
        <f t="shared" si="5"/>
        <v>1332800</v>
      </c>
      <c r="K21" s="31">
        <f t="shared" si="5"/>
        <v>1499400</v>
      </c>
      <c r="L21" s="31">
        <f t="shared" si="5"/>
        <v>1666000</v>
      </c>
      <c r="M21" s="31">
        <f t="shared" si="5"/>
        <v>1832600</v>
      </c>
      <c r="N21" s="31">
        <f t="shared" si="5"/>
        <v>1999200</v>
      </c>
      <c r="O21" s="31">
        <f>N21+O20</f>
        <v>2181210.5</v>
      </c>
      <c r="P21" s="31">
        <f>+O20+P20</f>
        <v>364021</v>
      </c>
      <c r="Q21" s="31">
        <f>+P21+Q20</f>
        <v>546031.5</v>
      </c>
      <c r="R21" s="31">
        <f t="shared" ref="R21:Z21" si="6">+Q21+R20</f>
        <v>728042</v>
      </c>
      <c r="S21" s="31">
        <f t="shared" si="6"/>
        <v>910052.5</v>
      </c>
      <c r="T21" s="31">
        <f t="shared" si="6"/>
        <v>1092063</v>
      </c>
      <c r="U21" s="31">
        <f t="shared" si="6"/>
        <v>1274073.5</v>
      </c>
      <c r="V21" s="31">
        <f t="shared" si="6"/>
        <v>1456084</v>
      </c>
      <c r="W21" s="31">
        <f t="shared" si="6"/>
        <v>1638094.5</v>
      </c>
      <c r="X21" s="31">
        <f t="shared" si="6"/>
        <v>1820105</v>
      </c>
      <c r="Y21" s="31">
        <f t="shared" si="6"/>
        <v>2002115.5</v>
      </c>
      <c r="Z21" s="31">
        <f t="shared" si="6"/>
        <v>2184126</v>
      </c>
      <c r="AA21" s="31">
        <f>Z21+AA20</f>
        <v>2383154.4817499998</v>
      </c>
      <c r="AB21" s="31">
        <f>+AA20+AB20</f>
        <v>398056.96350000001</v>
      </c>
      <c r="AC21" s="31">
        <f>+AB21+AC20</f>
        <v>597085.44524999999</v>
      </c>
      <c r="AD21" s="31">
        <f t="shared" ref="AD21:AL21" si="7">+AC21+AD20</f>
        <v>796113.92700000003</v>
      </c>
      <c r="AE21" s="31">
        <f t="shared" si="7"/>
        <v>995142.40875000006</v>
      </c>
      <c r="AF21" s="31">
        <f t="shared" si="7"/>
        <v>1194170.8905</v>
      </c>
      <c r="AG21" s="31">
        <f t="shared" si="7"/>
        <v>1393199.37225</v>
      </c>
      <c r="AH21" s="31">
        <f t="shared" si="7"/>
        <v>1592227.8540000001</v>
      </c>
      <c r="AI21" s="31">
        <f t="shared" si="7"/>
        <v>1791256.3357500001</v>
      </c>
      <c r="AJ21" s="31">
        <f t="shared" si="7"/>
        <v>1990284.8175000001</v>
      </c>
      <c r="AK21" s="31">
        <f t="shared" si="7"/>
        <v>2189313.2992500002</v>
      </c>
      <c r="AL21" s="31">
        <f t="shared" si="7"/>
        <v>2388341.781</v>
      </c>
      <c r="AM21" s="31">
        <f>AL21+AM20</f>
        <v>2606676.0254797498</v>
      </c>
      <c r="AN21" s="31">
        <f>+AM20+AN20</f>
        <v>436668.48895949998</v>
      </c>
      <c r="AO21" s="31">
        <f>+AN21+AO20</f>
        <v>655002.73343924992</v>
      </c>
      <c r="AP21" s="31">
        <f t="shared" ref="AP21:AX21" si="8">+AO21+AP20</f>
        <v>873336.97791899997</v>
      </c>
      <c r="AQ21" s="31">
        <f t="shared" si="8"/>
        <v>1091671.22239875</v>
      </c>
      <c r="AR21" s="31">
        <f t="shared" si="8"/>
        <v>1310005.4668785001</v>
      </c>
      <c r="AS21" s="31">
        <f t="shared" si="8"/>
        <v>1528339.7113582501</v>
      </c>
      <c r="AT21" s="31">
        <f t="shared" si="8"/>
        <v>1746673.9558380002</v>
      </c>
      <c r="AU21" s="31">
        <f t="shared" si="8"/>
        <v>1965008.2003177502</v>
      </c>
      <c r="AV21" s="31">
        <f t="shared" si="8"/>
        <v>2183342.4447975</v>
      </c>
      <c r="AW21" s="31">
        <f t="shared" si="8"/>
        <v>2401676.6892772499</v>
      </c>
      <c r="AX21" s="31">
        <f t="shared" si="8"/>
        <v>2620010.9337569997</v>
      </c>
      <c r="AY21" s="31">
        <f>AX21+AY20</f>
        <v>2857558.5917509678</v>
      </c>
      <c r="AZ21" s="31">
        <f>+AY20+AZ20</f>
        <v>475095.31598793599</v>
      </c>
      <c r="BA21" s="31">
        <f>+AZ21+BA20</f>
        <v>712642.97398190398</v>
      </c>
      <c r="BB21" s="31">
        <f t="shared" ref="BB21:BJ21" si="9">+BA21+BB20</f>
        <v>950190.63197587198</v>
      </c>
      <c r="BC21" s="31">
        <f t="shared" si="9"/>
        <v>1187738.2899698401</v>
      </c>
      <c r="BD21" s="31">
        <f t="shared" si="9"/>
        <v>1425285.9479638082</v>
      </c>
      <c r="BE21" s="31">
        <f t="shared" si="9"/>
        <v>1662833.6059577763</v>
      </c>
      <c r="BF21" s="31">
        <f t="shared" si="9"/>
        <v>1900381.2639517444</v>
      </c>
      <c r="BG21" s="31">
        <f t="shared" si="9"/>
        <v>2137928.9219457125</v>
      </c>
      <c r="BH21" s="31">
        <f t="shared" si="9"/>
        <v>2375476.5799396806</v>
      </c>
      <c r="BI21" s="31">
        <f t="shared" si="9"/>
        <v>2613024.2379336488</v>
      </c>
      <c r="BJ21" s="31">
        <f t="shared" si="9"/>
        <v>2850571.8959276169</v>
      </c>
    </row>
    <row r="22" spans="1:62" x14ac:dyDescent="0.25">
      <c r="A22" s="6" t="s">
        <v>80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</row>
    <row r="23" spans="1:62" x14ac:dyDescent="0.25">
      <c r="A23" s="6" t="s">
        <v>71</v>
      </c>
      <c r="C23" s="31">
        <f>C21*$B$6</f>
        <v>1666</v>
      </c>
      <c r="D23" s="31">
        <f t="shared" ref="D23:BJ23" si="10">D21*$B$6</f>
        <v>3332</v>
      </c>
      <c r="E23" s="31">
        <f t="shared" si="10"/>
        <v>4998</v>
      </c>
      <c r="F23" s="31">
        <f t="shared" si="10"/>
        <v>6664</v>
      </c>
      <c r="G23" s="31">
        <f t="shared" si="10"/>
        <v>8330</v>
      </c>
      <c r="H23" s="31">
        <f t="shared" si="10"/>
        <v>9996</v>
      </c>
      <c r="I23" s="31">
        <f t="shared" si="10"/>
        <v>11662</v>
      </c>
      <c r="J23" s="31">
        <f t="shared" si="10"/>
        <v>13328</v>
      </c>
      <c r="K23" s="31">
        <f t="shared" si="10"/>
        <v>14994</v>
      </c>
      <c r="L23" s="31">
        <f t="shared" si="10"/>
        <v>16660</v>
      </c>
      <c r="M23" s="31">
        <f t="shared" si="10"/>
        <v>18326</v>
      </c>
      <c r="N23" s="31">
        <f t="shared" si="10"/>
        <v>19992</v>
      </c>
      <c r="O23" s="31">
        <f t="shared" si="10"/>
        <v>21812.105</v>
      </c>
      <c r="P23" s="31">
        <f t="shared" si="10"/>
        <v>3640.21</v>
      </c>
      <c r="Q23" s="31">
        <f t="shared" si="10"/>
        <v>5460.3150000000005</v>
      </c>
      <c r="R23" s="31">
        <f t="shared" si="10"/>
        <v>7280.42</v>
      </c>
      <c r="S23" s="31">
        <f t="shared" si="10"/>
        <v>9100.5249999999996</v>
      </c>
      <c r="T23" s="31">
        <f t="shared" si="10"/>
        <v>10920.630000000001</v>
      </c>
      <c r="U23" s="31">
        <f t="shared" si="10"/>
        <v>12740.735000000001</v>
      </c>
      <c r="V23" s="31">
        <f t="shared" si="10"/>
        <v>14560.84</v>
      </c>
      <c r="W23" s="31">
        <f t="shared" si="10"/>
        <v>16380.945</v>
      </c>
      <c r="X23" s="31">
        <f t="shared" si="10"/>
        <v>18201.05</v>
      </c>
      <c r="Y23" s="31">
        <f t="shared" si="10"/>
        <v>20021.154999999999</v>
      </c>
      <c r="Z23" s="31">
        <f t="shared" si="10"/>
        <v>21841.260000000002</v>
      </c>
      <c r="AA23" s="31">
        <f t="shared" si="10"/>
        <v>23831.544817499998</v>
      </c>
      <c r="AB23" s="31">
        <f t="shared" si="10"/>
        <v>3980.5696350000003</v>
      </c>
      <c r="AC23" s="31">
        <f t="shared" si="10"/>
        <v>5970.8544524999998</v>
      </c>
      <c r="AD23" s="31">
        <f t="shared" si="10"/>
        <v>7961.1392700000006</v>
      </c>
      <c r="AE23" s="31">
        <f t="shared" si="10"/>
        <v>9951.4240875000014</v>
      </c>
      <c r="AF23" s="31">
        <f t="shared" si="10"/>
        <v>11941.708905</v>
      </c>
      <c r="AG23" s="31">
        <f t="shared" si="10"/>
        <v>13931.993722500001</v>
      </c>
      <c r="AH23" s="31">
        <f t="shared" si="10"/>
        <v>15922.278540000001</v>
      </c>
      <c r="AI23" s="31">
        <f t="shared" si="10"/>
        <v>17912.563357500003</v>
      </c>
      <c r="AJ23" s="31">
        <f t="shared" si="10"/>
        <v>19902.848175000003</v>
      </c>
      <c r="AK23" s="31">
        <f t="shared" si="10"/>
        <v>21893.132992500003</v>
      </c>
      <c r="AL23" s="31">
        <f t="shared" si="10"/>
        <v>23883.417809999999</v>
      </c>
      <c r="AM23" s="31">
        <f t="shared" si="10"/>
        <v>26066.760254797497</v>
      </c>
      <c r="AN23" s="31">
        <f t="shared" si="10"/>
        <v>4366.6848895949997</v>
      </c>
      <c r="AO23" s="31">
        <f t="shared" si="10"/>
        <v>6550.0273343924991</v>
      </c>
      <c r="AP23" s="31">
        <f t="shared" si="10"/>
        <v>8733.3697791899995</v>
      </c>
      <c r="AQ23" s="31">
        <f t="shared" si="10"/>
        <v>10916.712223987501</v>
      </c>
      <c r="AR23" s="31">
        <f t="shared" si="10"/>
        <v>13100.054668785</v>
      </c>
      <c r="AS23" s="31">
        <f t="shared" si="10"/>
        <v>15283.397113582501</v>
      </c>
      <c r="AT23" s="31">
        <f t="shared" si="10"/>
        <v>17466.739558380003</v>
      </c>
      <c r="AU23" s="31">
        <f t="shared" si="10"/>
        <v>19650.082003177504</v>
      </c>
      <c r="AV23" s="31">
        <f t="shared" si="10"/>
        <v>21833.424447975001</v>
      </c>
      <c r="AW23" s="31">
        <f t="shared" si="10"/>
        <v>24016.766892772499</v>
      </c>
      <c r="AX23" s="31">
        <f t="shared" si="10"/>
        <v>26200.109337569997</v>
      </c>
      <c r="AY23" s="31">
        <f t="shared" si="10"/>
        <v>28575.585917509678</v>
      </c>
      <c r="AZ23" s="31">
        <f t="shared" si="10"/>
        <v>4750.9531598793601</v>
      </c>
      <c r="BA23" s="31">
        <f t="shared" si="10"/>
        <v>7126.4297398190402</v>
      </c>
      <c r="BB23" s="31">
        <f t="shared" si="10"/>
        <v>9501.9063197587202</v>
      </c>
      <c r="BC23" s="31">
        <f t="shared" si="10"/>
        <v>11877.382899698401</v>
      </c>
      <c r="BD23" s="31">
        <f t="shared" si="10"/>
        <v>14252.859479638082</v>
      </c>
      <c r="BE23" s="31">
        <f t="shared" si="10"/>
        <v>16628.336059577763</v>
      </c>
      <c r="BF23" s="31">
        <f t="shared" si="10"/>
        <v>19003.812639517444</v>
      </c>
      <c r="BG23" s="31">
        <f t="shared" si="10"/>
        <v>21379.289219457125</v>
      </c>
      <c r="BH23" s="31">
        <f t="shared" si="10"/>
        <v>23754.765799396806</v>
      </c>
      <c r="BI23" s="31">
        <f t="shared" si="10"/>
        <v>26130.242379336487</v>
      </c>
      <c r="BJ23" s="31">
        <f t="shared" si="10"/>
        <v>28505.718959276168</v>
      </c>
    </row>
    <row r="24" spans="1:62" x14ac:dyDescent="0.25">
      <c r="A24" s="26" t="s">
        <v>81</v>
      </c>
      <c r="C24" s="31">
        <f>C23</f>
        <v>1666</v>
      </c>
      <c r="D24" s="31">
        <f>C24+D23</f>
        <v>4998</v>
      </c>
      <c r="E24" s="31">
        <f t="shared" ref="E24:N24" si="11">D24+E23</f>
        <v>9996</v>
      </c>
      <c r="F24" s="31">
        <f t="shared" si="11"/>
        <v>16660</v>
      </c>
      <c r="G24" s="31">
        <f t="shared" si="11"/>
        <v>24990</v>
      </c>
      <c r="H24" s="31">
        <f t="shared" si="11"/>
        <v>34986</v>
      </c>
      <c r="I24" s="31">
        <f t="shared" si="11"/>
        <v>46648</v>
      </c>
      <c r="J24" s="31">
        <f t="shared" si="11"/>
        <v>59976</v>
      </c>
      <c r="K24" s="31">
        <f t="shared" si="11"/>
        <v>74970</v>
      </c>
      <c r="L24" s="31">
        <f t="shared" si="11"/>
        <v>91630</v>
      </c>
      <c r="M24" s="31">
        <f t="shared" si="11"/>
        <v>109956</v>
      </c>
      <c r="N24" s="31">
        <f t="shared" si="11"/>
        <v>129948</v>
      </c>
      <c r="O24" s="31">
        <f>O23</f>
        <v>21812.105</v>
      </c>
      <c r="P24" s="31">
        <f>O24+P23</f>
        <v>25452.314999999999</v>
      </c>
      <c r="Q24" s="31">
        <f t="shared" ref="Q24:Z24" si="12">P24+Q23</f>
        <v>30912.629999999997</v>
      </c>
      <c r="R24" s="31">
        <f t="shared" si="12"/>
        <v>38193.049999999996</v>
      </c>
      <c r="S24" s="31">
        <f t="shared" si="12"/>
        <v>47293.574999999997</v>
      </c>
      <c r="T24" s="31">
        <f t="shared" si="12"/>
        <v>58214.205000000002</v>
      </c>
      <c r="U24" s="31">
        <f t="shared" si="12"/>
        <v>70954.94</v>
      </c>
      <c r="V24" s="31">
        <f t="shared" si="12"/>
        <v>85515.78</v>
      </c>
      <c r="W24" s="31">
        <f t="shared" si="12"/>
        <v>101896.72500000001</v>
      </c>
      <c r="X24" s="31">
        <f t="shared" si="12"/>
        <v>120097.77500000001</v>
      </c>
      <c r="Y24" s="31">
        <f t="shared" si="12"/>
        <v>140118.93</v>
      </c>
      <c r="Z24" s="31">
        <f t="shared" si="12"/>
        <v>161960.19</v>
      </c>
      <c r="AA24" s="31">
        <f>AA23</f>
        <v>23831.544817499998</v>
      </c>
      <c r="AB24" s="31">
        <f>AA24+AB23</f>
        <v>27812.114452499998</v>
      </c>
      <c r="AC24" s="31">
        <f t="shared" ref="AC24:AL24" si="13">AB24+AC23</f>
        <v>33782.968905000002</v>
      </c>
      <c r="AD24" s="31">
        <f t="shared" si="13"/>
        <v>41744.108175000001</v>
      </c>
      <c r="AE24" s="31">
        <f t="shared" si="13"/>
        <v>51695.532262500004</v>
      </c>
      <c r="AF24" s="31">
        <f t="shared" si="13"/>
        <v>63637.241167500004</v>
      </c>
      <c r="AG24" s="31">
        <f t="shared" si="13"/>
        <v>77569.234890000007</v>
      </c>
      <c r="AH24" s="31">
        <f t="shared" si="13"/>
        <v>93491.513430000006</v>
      </c>
      <c r="AI24" s="31">
        <f t="shared" si="13"/>
        <v>111404.0767875</v>
      </c>
      <c r="AJ24" s="31">
        <f t="shared" si="13"/>
        <v>131306.92496249999</v>
      </c>
      <c r="AK24" s="31">
        <f t="shared" si="13"/>
        <v>153200.057955</v>
      </c>
      <c r="AL24" s="31">
        <f t="shared" si="13"/>
        <v>177083.47576499998</v>
      </c>
      <c r="AM24" s="31">
        <f>AM23</f>
        <v>26066.760254797497</v>
      </c>
      <c r="AN24" s="31">
        <f>AM24+AN23</f>
        <v>30433.445144392495</v>
      </c>
      <c r="AO24" s="31">
        <f t="shared" ref="AO24:AX24" si="14">AN24+AO23</f>
        <v>36983.472478784992</v>
      </c>
      <c r="AP24" s="31">
        <f t="shared" si="14"/>
        <v>45716.842257974989</v>
      </c>
      <c r="AQ24" s="31">
        <f t="shared" si="14"/>
        <v>56633.554481962492</v>
      </c>
      <c r="AR24" s="31">
        <f t="shared" si="14"/>
        <v>69733.609150747492</v>
      </c>
      <c r="AS24" s="31">
        <f t="shared" si="14"/>
        <v>85017.00626432999</v>
      </c>
      <c r="AT24" s="31">
        <f t="shared" si="14"/>
        <v>102483.74582270999</v>
      </c>
      <c r="AU24" s="31">
        <f t="shared" si="14"/>
        <v>122133.82782588749</v>
      </c>
      <c r="AV24" s="31">
        <f t="shared" si="14"/>
        <v>143967.25227386248</v>
      </c>
      <c r="AW24" s="31">
        <f t="shared" si="14"/>
        <v>167984.01916663497</v>
      </c>
      <c r="AX24" s="31">
        <f t="shared" si="14"/>
        <v>194184.12850420497</v>
      </c>
      <c r="AY24" s="31">
        <f>AY23</f>
        <v>28575.585917509678</v>
      </c>
      <c r="AZ24" s="31">
        <f>AY24+AZ23</f>
        <v>33326.539077389039</v>
      </c>
      <c r="BA24" s="31">
        <f t="shared" ref="BA24:BJ24" si="15">AZ24+BA23</f>
        <v>40452.968817208079</v>
      </c>
      <c r="BB24" s="31">
        <f t="shared" si="15"/>
        <v>49954.875136966803</v>
      </c>
      <c r="BC24" s="31">
        <f t="shared" si="15"/>
        <v>61832.258036665204</v>
      </c>
      <c r="BD24" s="31">
        <f t="shared" si="15"/>
        <v>76085.117516303289</v>
      </c>
      <c r="BE24" s="31">
        <f t="shared" si="15"/>
        <v>92713.453575881053</v>
      </c>
      <c r="BF24" s="31">
        <f t="shared" si="15"/>
        <v>111717.2662153985</v>
      </c>
      <c r="BG24" s="31">
        <f t="shared" si="15"/>
        <v>133096.55543485563</v>
      </c>
      <c r="BH24" s="31">
        <f t="shared" si="15"/>
        <v>156851.32123425245</v>
      </c>
      <c r="BI24" s="31">
        <f t="shared" si="15"/>
        <v>182981.56361358892</v>
      </c>
      <c r="BJ24" s="31">
        <f t="shared" si="15"/>
        <v>211487.28257286508</v>
      </c>
    </row>
    <row r="25" spans="1:62" x14ac:dyDescent="0.25">
      <c r="A25" s="6" t="s">
        <v>73</v>
      </c>
      <c r="C25" s="31">
        <f t="shared" ref="C25:BJ25" si="16">C12*$B$7</f>
        <v>83400</v>
      </c>
      <c r="D25" s="31">
        <f t="shared" si="16"/>
        <v>83400</v>
      </c>
      <c r="E25" s="31">
        <f t="shared" si="16"/>
        <v>83400</v>
      </c>
      <c r="F25" s="31">
        <f t="shared" si="16"/>
        <v>83400</v>
      </c>
      <c r="G25" s="31">
        <f t="shared" si="16"/>
        <v>83400</v>
      </c>
      <c r="H25" s="31">
        <f t="shared" si="16"/>
        <v>83400</v>
      </c>
      <c r="I25" s="31">
        <f t="shared" si="16"/>
        <v>83400</v>
      </c>
      <c r="J25" s="31">
        <f t="shared" si="16"/>
        <v>83400</v>
      </c>
      <c r="K25" s="31">
        <f t="shared" si="16"/>
        <v>83400</v>
      </c>
      <c r="L25" s="31">
        <f t="shared" si="16"/>
        <v>83400</v>
      </c>
      <c r="M25" s="31">
        <f t="shared" si="16"/>
        <v>83400</v>
      </c>
      <c r="N25" s="31">
        <f t="shared" si="16"/>
        <v>83400</v>
      </c>
      <c r="O25" s="31">
        <f t="shared" si="16"/>
        <v>91114.5</v>
      </c>
      <c r="P25" s="31">
        <f t="shared" si="16"/>
        <v>91114.5</v>
      </c>
      <c r="Q25" s="31">
        <f t="shared" si="16"/>
        <v>91114.5</v>
      </c>
      <c r="R25" s="31">
        <f t="shared" si="16"/>
        <v>91114.5</v>
      </c>
      <c r="S25" s="31">
        <f t="shared" si="16"/>
        <v>91114.5</v>
      </c>
      <c r="T25" s="31">
        <f t="shared" si="16"/>
        <v>91114.5</v>
      </c>
      <c r="U25" s="31">
        <f t="shared" si="16"/>
        <v>91114.5</v>
      </c>
      <c r="V25" s="31">
        <f t="shared" si="16"/>
        <v>91114.5</v>
      </c>
      <c r="W25" s="31">
        <f t="shared" si="16"/>
        <v>91114.5</v>
      </c>
      <c r="X25" s="31">
        <f t="shared" si="16"/>
        <v>91114.5</v>
      </c>
      <c r="Y25" s="31">
        <f t="shared" si="16"/>
        <v>91114.5</v>
      </c>
      <c r="Z25" s="31">
        <f t="shared" si="16"/>
        <v>91114.5</v>
      </c>
      <c r="AA25" s="31">
        <f t="shared" si="16"/>
        <v>99633.705750000008</v>
      </c>
      <c r="AB25" s="31">
        <f t="shared" si="16"/>
        <v>99633.705750000008</v>
      </c>
      <c r="AC25" s="31">
        <f t="shared" si="16"/>
        <v>99633.705750000008</v>
      </c>
      <c r="AD25" s="31">
        <f t="shared" si="16"/>
        <v>99633.705750000008</v>
      </c>
      <c r="AE25" s="31">
        <f t="shared" si="16"/>
        <v>99633.705750000008</v>
      </c>
      <c r="AF25" s="31">
        <f t="shared" si="16"/>
        <v>99633.705750000008</v>
      </c>
      <c r="AG25" s="31">
        <f t="shared" si="16"/>
        <v>99633.705750000008</v>
      </c>
      <c r="AH25" s="31">
        <f t="shared" si="16"/>
        <v>99633.705750000008</v>
      </c>
      <c r="AI25" s="31">
        <f t="shared" si="16"/>
        <v>99633.705750000008</v>
      </c>
      <c r="AJ25" s="31">
        <f t="shared" si="16"/>
        <v>99633.705750000008</v>
      </c>
      <c r="AK25" s="31">
        <f t="shared" si="16"/>
        <v>99633.705750000008</v>
      </c>
      <c r="AL25" s="31">
        <f t="shared" si="16"/>
        <v>99633.705750000008</v>
      </c>
      <c r="AM25" s="31">
        <f t="shared" si="16"/>
        <v>109298.17520775</v>
      </c>
      <c r="AN25" s="31">
        <f t="shared" si="16"/>
        <v>109298.17520775</v>
      </c>
      <c r="AO25" s="31">
        <f t="shared" si="16"/>
        <v>109298.17520775</v>
      </c>
      <c r="AP25" s="31">
        <f t="shared" si="16"/>
        <v>109298.17520775</v>
      </c>
      <c r="AQ25" s="31">
        <f t="shared" si="16"/>
        <v>109298.17520775</v>
      </c>
      <c r="AR25" s="31">
        <f t="shared" si="16"/>
        <v>109298.17520775</v>
      </c>
      <c r="AS25" s="31">
        <f t="shared" si="16"/>
        <v>109298.17520775</v>
      </c>
      <c r="AT25" s="31">
        <f t="shared" si="16"/>
        <v>109298.17520775</v>
      </c>
      <c r="AU25" s="31">
        <f t="shared" si="16"/>
        <v>109298.17520775</v>
      </c>
      <c r="AV25" s="31">
        <f t="shared" si="16"/>
        <v>109298.17520775</v>
      </c>
      <c r="AW25" s="31">
        <f t="shared" si="16"/>
        <v>109298.17520775</v>
      </c>
      <c r="AX25" s="31">
        <f t="shared" si="16"/>
        <v>109298.17520775</v>
      </c>
      <c r="AY25" s="31">
        <f t="shared" si="16"/>
        <v>118916.414626032</v>
      </c>
      <c r="AZ25" s="31">
        <f t="shared" si="16"/>
        <v>118916.414626032</v>
      </c>
      <c r="BA25" s="31">
        <f t="shared" si="16"/>
        <v>118916.414626032</v>
      </c>
      <c r="BB25" s="31">
        <f t="shared" si="16"/>
        <v>118916.414626032</v>
      </c>
      <c r="BC25" s="31">
        <f t="shared" si="16"/>
        <v>118916.414626032</v>
      </c>
      <c r="BD25" s="31">
        <f t="shared" si="16"/>
        <v>118916.414626032</v>
      </c>
      <c r="BE25" s="31">
        <f t="shared" si="16"/>
        <v>118916.414626032</v>
      </c>
      <c r="BF25" s="31">
        <f t="shared" si="16"/>
        <v>118916.414626032</v>
      </c>
      <c r="BG25" s="31">
        <f t="shared" si="16"/>
        <v>118916.414626032</v>
      </c>
      <c r="BH25" s="31">
        <f t="shared" si="16"/>
        <v>118916.414626032</v>
      </c>
      <c r="BI25" s="31">
        <f t="shared" si="16"/>
        <v>118916.414626032</v>
      </c>
      <c r="BJ25" s="31">
        <f t="shared" si="16"/>
        <v>118916.414626032</v>
      </c>
    </row>
    <row r="26" spans="1:62" x14ac:dyDescent="0.25">
      <c r="A26" s="26" t="s">
        <v>82</v>
      </c>
      <c r="C26" s="31">
        <f>C25</f>
        <v>83400</v>
      </c>
      <c r="D26" s="31">
        <f>C26+D25</f>
        <v>166800</v>
      </c>
      <c r="E26" s="31">
        <f t="shared" ref="E26:M26" si="17">D26+E25</f>
        <v>250200</v>
      </c>
      <c r="F26" s="31">
        <f t="shared" si="17"/>
        <v>333600</v>
      </c>
      <c r="G26" s="31">
        <f t="shared" si="17"/>
        <v>417000</v>
      </c>
      <c r="H26" s="31">
        <f t="shared" si="17"/>
        <v>500400</v>
      </c>
      <c r="I26" s="31">
        <f t="shared" si="17"/>
        <v>583800</v>
      </c>
      <c r="J26" s="31">
        <f t="shared" si="17"/>
        <v>667200</v>
      </c>
      <c r="K26" s="31">
        <f t="shared" si="17"/>
        <v>750600</v>
      </c>
      <c r="L26" s="31">
        <f t="shared" si="17"/>
        <v>834000</v>
      </c>
      <c r="M26" s="31">
        <f t="shared" si="17"/>
        <v>917400</v>
      </c>
      <c r="O26" s="31">
        <f>O25</f>
        <v>91114.5</v>
      </c>
      <c r="P26" s="31">
        <f>O26+P25</f>
        <v>182229</v>
      </c>
      <c r="Q26" s="31">
        <f t="shared" ref="Q26:Y26" si="18">P26+Q25</f>
        <v>273343.5</v>
      </c>
      <c r="R26" s="31">
        <f t="shared" si="18"/>
        <v>364458</v>
      </c>
      <c r="S26" s="31">
        <f t="shared" si="18"/>
        <v>455572.5</v>
      </c>
      <c r="T26" s="31">
        <f t="shared" si="18"/>
        <v>546687</v>
      </c>
      <c r="U26" s="31">
        <f t="shared" si="18"/>
        <v>637801.5</v>
      </c>
      <c r="V26" s="31">
        <f t="shared" si="18"/>
        <v>728916</v>
      </c>
      <c r="W26" s="31">
        <f t="shared" si="18"/>
        <v>820030.5</v>
      </c>
      <c r="X26" s="31">
        <f t="shared" si="18"/>
        <v>911145</v>
      </c>
      <c r="Y26" s="31">
        <f t="shared" si="18"/>
        <v>1002259.5</v>
      </c>
      <c r="AA26" s="31">
        <f>AA25</f>
        <v>99633.705750000008</v>
      </c>
      <c r="AB26" s="31">
        <f>AA26+AB25</f>
        <v>199267.41150000002</v>
      </c>
      <c r="AC26" s="31">
        <f t="shared" ref="AC26:AK26" si="19">AB26+AC25</f>
        <v>298901.11725000001</v>
      </c>
      <c r="AD26" s="31">
        <f t="shared" si="19"/>
        <v>398534.82300000003</v>
      </c>
      <c r="AE26" s="31">
        <f t="shared" si="19"/>
        <v>498168.52875000006</v>
      </c>
      <c r="AF26" s="31">
        <f t="shared" si="19"/>
        <v>597802.23450000002</v>
      </c>
      <c r="AG26" s="31">
        <f t="shared" si="19"/>
        <v>697435.94024999999</v>
      </c>
      <c r="AH26" s="31">
        <f t="shared" si="19"/>
        <v>797069.64599999995</v>
      </c>
      <c r="AI26" s="31">
        <f t="shared" si="19"/>
        <v>896703.35174999991</v>
      </c>
      <c r="AJ26" s="31">
        <f t="shared" si="19"/>
        <v>996337.05749999988</v>
      </c>
      <c r="AK26" s="31">
        <f t="shared" si="19"/>
        <v>1095970.7632499998</v>
      </c>
      <c r="AM26" s="31">
        <f>AM25</f>
        <v>109298.17520775</v>
      </c>
      <c r="AN26" s="31">
        <f>AM26+AN25</f>
        <v>218596.3504155</v>
      </c>
      <c r="AO26" s="31">
        <f t="shared" ref="AO26:AW26" si="20">AN26+AO25</f>
        <v>327894.52562325</v>
      </c>
      <c r="AP26" s="31">
        <f t="shared" si="20"/>
        <v>437192.70083099999</v>
      </c>
      <c r="AQ26" s="31">
        <f t="shared" si="20"/>
        <v>546490.87603874994</v>
      </c>
      <c r="AR26" s="31">
        <f t="shared" si="20"/>
        <v>655789.05124649988</v>
      </c>
      <c r="AS26" s="31">
        <f t="shared" si="20"/>
        <v>765087.22645424982</v>
      </c>
      <c r="AT26" s="31">
        <f t="shared" si="20"/>
        <v>874385.40166199976</v>
      </c>
      <c r="AU26" s="31">
        <f t="shared" si="20"/>
        <v>983683.5768697497</v>
      </c>
      <c r="AV26" s="31">
        <f t="shared" si="20"/>
        <v>1092981.7520774996</v>
      </c>
      <c r="AW26" s="31">
        <f t="shared" si="20"/>
        <v>1202279.9272852496</v>
      </c>
      <c r="AY26" s="31">
        <f>AY25</f>
        <v>118916.414626032</v>
      </c>
      <c r="AZ26" s="31">
        <f>AY26+AZ25</f>
        <v>237832.829252064</v>
      </c>
      <c r="BA26" s="31">
        <f t="shared" ref="BA26:BI26" si="21">AZ26+BA25</f>
        <v>356749.24387809599</v>
      </c>
      <c r="BB26" s="31">
        <f t="shared" si="21"/>
        <v>475665.65850412799</v>
      </c>
      <c r="BC26" s="31">
        <f t="shared" si="21"/>
        <v>594582.07313015999</v>
      </c>
      <c r="BD26" s="31">
        <f t="shared" si="21"/>
        <v>713498.48775619199</v>
      </c>
      <c r="BE26" s="31">
        <f t="shared" si="21"/>
        <v>832414.90238222398</v>
      </c>
      <c r="BF26" s="31">
        <f t="shared" si="21"/>
        <v>951331.31700825598</v>
      </c>
      <c r="BG26" s="31">
        <f t="shared" si="21"/>
        <v>1070247.7316342881</v>
      </c>
      <c r="BH26" s="31">
        <f t="shared" si="21"/>
        <v>1189164.1462603202</v>
      </c>
      <c r="BI26" s="31">
        <f t="shared" si="21"/>
        <v>1308080.5608863523</v>
      </c>
    </row>
    <row r="27" spans="1:62" x14ac:dyDescent="0.25">
      <c r="A27" s="6" t="s">
        <v>83</v>
      </c>
      <c r="C27" s="31">
        <f>C12+C13+C14+C15+C16+C17+C19+C20+C23+C25</f>
        <v>2748706</v>
      </c>
      <c r="D27" s="31">
        <f>D12+D13+D14+D15+D16+D17+D19+D20+D23+D25</f>
        <v>2750372</v>
      </c>
      <c r="E27" s="31">
        <f t="shared" ref="E27:BJ27" si="22">E12+E13+E14+E15+E16+E17+E19+E20+E23+E25</f>
        <v>2752038</v>
      </c>
      <c r="F27" s="31">
        <f t="shared" si="22"/>
        <v>2753704</v>
      </c>
      <c r="G27" s="31">
        <f t="shared" si="22"/>
        <v>2755370</v>
      </c>
      <c r="H27" s="31">
        <f t="shared" si="22"/>
        <v>2757036</v>
      </c>
      <c r="I27" s="31">
        <f t="shared" si="22"/>
        <v>2758702</v>
      </c>
      <c r="J27" s="31">
        <f t="shared" si="22"/>
        <v>2760368</v>
      </c>
      <c r="K27" s="31">
        <f t="shared" si="22"/>
        <v>2762034</v>
      </c>
      <c r="L27" s="31">
        <f t="shared" si="22"/>
        <v>2763700</v>
      </c>
      <c r="M27" s="31">
        <f t="shared" si="22"/>
        <v>2765366</v>
      </c>
      <c r="N27" s="31">
        <f>N12+N13+N14+N15+N16+N17+N19+N20+N23+N25</f>
        <v>2767032</v>
      </c>
      <c r="O27" s="31">
        <f t="shared" si="22"/>
        <v>3022953.3050000002</v>
      </c>
      <c r="P27" s="31">
        <f t="shared" si="22"/>
        <v>3004781.41</v>
      </c>
      <c r="Q27" s="31">
        <f t="shared" si="22"/>
        <v>3006601.5150000001</v>
      </c>
      <c r="R27" s="31">
        <f t="shared" si="22"/>
        <v>3008421.62</v>
      </c>
      <c r="S27" s="31">
        <f t="shared" si="22"/>
        <v>3010241.7250000001</v>
      </c>
      <c r="T27" s="31">
        <f t="shared" si="22"/>
        <v>3012061.83</v>
      </c>
      <c r="U27" s="31">
        <f t="shared" si="22"/>
        <v>3013881.9350000001</v>
      </c>
      <c r="V27" s="31">
        <f t="shared" si="22"/>
        <v>3015702.04</v>
      </c>
      <c r="W27" s="31">
        <f t="shared" si="22"/>
        <v>3017522.145</v>
      </c>
      <c r="X27" s="31">
        <f t="shared" si="22"/>
        <v>3019342.25</v>
      </c>
      <c r="Y27" s="31">
        <f t="shared" si="22"/>
        <v>3021162.355</v>
      </c>
      <c r="Z27" s="31">
        <f t="shared" si="22"/>
        <v>3022982.46</v>
      </c>
      <c r="AA27" s="31">
        <f t="shared" si="22"/>
        <v>3305579.4470174997</v>
      </c>
      <c r="AB27" s="31">
        <f t="shared" si="22"/>
        <v>3285728.471835</v>
      </c>
      <c r="AC27" s="31">
        <f t="shared" si="22"/>
        <v>3287718.7566525</v>
      </c>
      <c r="AD27" s="31">
        <f t="shared" si="22"/>
        <v>3289709.0414700001</v>
      </c>
      <c r="AE27" s="31">
        <f t="shared" si="22"/>
        <v>3291699.3262875001</v>
      </c>
      <c r="AF27" s="31">
        <f t="shared" si="22"/>
        <v>3293689.6111049997</v>
      </c>
      <c r="AG27" s="31">
        <f t="shared" si="22"/>
        <v>3295679.8959224997</v>
      </c>
      <c r="AH27" s="31">
        <f t="shared" si="22"/>
        <v>3297670.1807399997</v>
      </c>
      <c r="AI27" s="31">
        <f t="shared" si="22"/>
        <v>3299660.4655574998</v>
      </c>
      <c r="AJ27" s="31">
        <f t="shared" si="22"/>
        <v>3301650.7503749998</v>
      </c>
      <c r="AK27" s="31">
        <f t="shared" si="22"/>
        <v>3303641.0351924999</v>
      </c>
      <c r="AL27" s="31">
        <f t="shared" si="22"/>
        <v>3305631.3200099999</v>
      </c>
      <c r="AM27" s="31">
        <f t="shared" si="22"/>
        <v>3626144.2089681965</v>
      </c>
      <c r="AN27" s="31">
        <f t="shared" si="22"/>
        <v>3604444.133602994</v>
      </c>
      <c r="AO27" s="31">
        <f t="shared" si="22"/>
        <v>3606627.4760477915</v>
      </c>
      <c r="AP27" s="31">
        <f t="shared" si="22"/>
        <v>3608810.8184925891</v>
      </c>
      <c r="AQ27" s="31">
        <f t="shared" si="22"/>
        <v>3610994.1609373866</v>
      </c>
      <c r="AR27" s="31">
        <f t="shared" si="22"/>
        <v>3613177.5033821841</v>
      </c>
      <c r="AS27" s="31">
        <f t="shared" si="22"/>
        <v>3615360.8458269816</v>
      </c>
      <c r="AT27" s="31">
        <f t="shared" si="22"/>
        <v>3617544.1882717791</v>
      </c>
      <c r="AU27" s="31">
        <f t="shared" si="22"/>
        <v>3619727.5307165766</v>
      </c>
      <c r="AV27" s="31">
        <f t="shared" si="22"/>
        <v>3621910.8731613741</v>
      </c>
      <c r="AW27" s="31">
        <f t="shared" si="22"/>
        <v>3624094.2156061716</v>
      </c>
      <c r="AX27" s="31">
        <f t="shared" si="22"/>
        <v>3626277.5580509691</v>
      </c>
      <c r="AY27" s="31">
        <f t="shared" si="22"/>
        <v>3945459.850117689</v>
      </c>
      <c r="AZ27" s="31">
        <f t="shared" si="22"/>
        <v>3921635.2173600588</v>
      </c>
      <c r="BA27" s="31">
        <f t="shared" si="22"/>
        <v>3924010.6939399983</v>
      </c>
      <c r="BB27" s="31">
        <f t="shared" si="22"/>
        <v>3926386.1705199382</v>
      </c>
      <c r="BC27" s="31">
        <f t="shared" si="22"/>
        <v>3928761.6470998777</v>
      </c>
      <c r="BD27" s="31">
        <f t="shared" si="22"/>
        <v>3931137.1236798177</v>
      </c>
      <c r="BE27" s="31">
        <f t="shared" si="22"/>
        <v>3933512.6002597571</v>
      </c>
      <c r="BF27" s="31">
        <f t="shared" si="22"/>
        <v>3935888.0768396966</v>
      </c>
      <c r="BG27" s="31">
        <f t="shared" si="22"/>
        <v>3938263.5534196366</v>
      </c>
      <c r="BH27" s="31">
        <f t="shared" si="22"/>
        <v>3940639.029999576</v>
      </c>
      <c r="BI27" s="31">
        <f t="shared" si="22"/>
        <v>3943014.506579516</v>
      </c>
      <c r="BJ27" s="31">
        <f t="shared" si="22"/>
        <v>3945389.9831594555</v>
      </c>
    </row>
    <row r="28" spans="1:62" x14ac:dyDescent="0.25">
      <c r="A28" s="6" t="s">
        <v>84</v>
      </c>
      <c r="C28" s="31">
        <f>C27</f>
        <v>2748706</v>
      </c>
      <c r="D28" s="31">
        <f>C28+D27</f>
        <v>5499078</v>
      </c>
      <c r="E28" s="31">
        <f t="shared" ref="E28:N28" si="23">D28+E27</f>
        <v>8251116</v>
      </c>
      <c r="F28" s="31">
        <f t="shared" si="23"/>
        <v>11004820</v>
      </c>
      <c r="G28" s="31">
        <f t="shared" si="23"/>
        <v>13760190</v>
      </c>
      <c r="H28" s="31">
        <f t="shared" si="23"/>
        <v>16517226</v>
      </c>
      <c r="I28" s="31">
        <f t="shared" si="23"/>
        <v>19275928</v>
      </c>
      <c r="J28" s="31">
        <f t="shared" si="23"/>
        <v>22036296</v>
      </c>
      <c r="K28" s="31">
        <f t="shared" si="23"/>
        <v>24798330</v>
      </c>
      <c r="L28" s="31">
        <f t="shared" si="23"/>
        <v>27562030</v>
      </c>
      <c r="M28" s="31">
        <f t="shared" si="23"/>
        <v>30327396</v>
      </c>
      <c r="N28" s="31">
        <f t="shared" si="23"/>
        <v>33094428</v>
      </c>
      <c r="O28" s="31">
        <f>O27</f>
        <v>3022953.3050000002</v>
      </c>
      <c r="P28" s="31">
        <f>O28+P27</f>
        <v>6027734.7149999999</v>
      </c>
      <c r="Q28" s="31">
        <f t="shared" ref="Q28:Z28" si="24">P28+Q27</f>
        <v>9034336.2300000004</v>
      </c>
      <c r="R28" s="31">
        <f t="shared" si="24"/>
        <v>12042757.850000001</v>
      </c>
      <c r="S28" s="31">
        <f t="shared" si="24"/>
        <v>15052999.575000001</v>
      </c>
      <c r="T28" s="31">
        <f t="shared" si="24"/>
        <v>18065061.405000001</v>
      </c>
      <c r="U28" s="31">
        <f t="shared" si="24"/>
        <v>21078943.34</v>
      </c>
      <c r="V28" s="31">
        <f t="shared" si="24"/>
        <v>24094645.379999999</v>
      </c>
      <c r="W28" s="31">
        <f t="shared" si="24"/>
        <v>27112167.524999999</v>
      </c>
      <c r="X28" s="31">
        <f t="shared" si="24"/>
        <v>30131509.774999999</v>
      </c>
      <c r="Y28" s="31">
        <f t="shared" si="24"/>
        <v>33152672.129999999</v>
      </c>
      <c r="Z28" s="31">
        <f t="shared" si="24"/>
        <v>36175654.589999996</v>
      </c>
      <c r="AA28" s="31">
        <f>AA27</f>
        <v>3305579.4470174997</v>
      </c>
      <c r="AB28" s="31">
        <f>AA28+AB27</f>
        <v>6591307.9188524997</v>
      </c>
      <c r="AC28" s="31">
        <f t="shared" ref="AC28:AK28" si="25">AB28+AC27</f>
        <v>9879026.6755049992</v>
      </c>
      <c r="AD28" s="31">
        <f t="shared" si="25"/>
        <v>13168735.716975</v>
      </c>
      <c r="AE28" s="31">
        <f t="shared" si="25"/>
        <v>16460435.0432625</v>
      </c>
      <c r="AF28" s="31">
        <f t="shared" si="25"/>
        <v>19754124.654367499</v>
      </c>
      <c r="AG28" s="31">
        <f t="shared" si="25"/>
        <v>23049804.55029</v>
      </c>
      <c r="AH28" s="31">
        <f t="shared" si="25"/>
        <v>26347474.731029999</v>
      </c>
      <c r="AI28" s="31">
        <f t="shared" si="25"/>
        <v>29647135.196587499</v>
      </c>
      <c r="AJ28" s="31">
        <f t="shared" si="25"/>
        <v>32948785.946962498</v>
      </c>
      <c r="AK28" s="31">
        <f t="shared" si="25"/>
        <v>36252426.982154995</v>
      </c>
      <c r="AL28" s="31">
        <f>AK28+AL27</f>
        <v>39558058.302164994</v>
      </c>
      <c r="AM28" s="86">
        <f>AL28+AM27</f>
        <v>43184202.511133194</v>
      </c>
      <c r="AN28" s="31">
        <f>AM28+AN27</f>
        <v>46788646.644736186</v>
      </c>
      <c r="AO28" s="31">
        <f t="shared" ref="AO28:AY28" si="26">AN28+AO27</f>
        <v>50395274.120783977</v>
      </c>
      <c r="AP28" s="31">
        <f t="shared" si="26"/>
        <v>54004084.939276569</v>
      </c>
      <c r="AQ28" s="31">
        <f t="shared" si="26"/>
        <v>57615079.100213952</v>
      </c>
      <c r="AR28" s="31">
        <f t="shared" si="26"/>
        <v>61228256.603596136</v>
      </c>
      <c r="AS28" s="31">
        <f t="shared" si="26"/>
        <v>64843617.449423119</v>
      </c>
      <c r="AT28" s="31">
        <f t="shared" si="26"/>
        <v>68461161.637694895</v>
      </c>
      <c r="AU28" s="31">
        <f t="shared" si="26"/>
        <v>72080889.168411478</v>
      </c>
      <c r="AV28" s="31">
        <f t="shared" si="26"/>
        <v>75702800.041572854</v>
      </c>
      <c r="AW28" s="31">
        <f t="shared" si="26"/>
        <v>79326894.257179022</v>
      </c>
      <c r="AX28" s="31">
        <f t="shared" si="26"/>
        <v>82953171.815229997</v>
      </c>
      <c r="AY28" s="86">
        <f t="shared" si="26"/>
        <v>86898631.66534768</v>
      </c>
      <c r="AZ28" s="31">
        <f>AY28+AZ27</f>
        <v>90820266.882707745</v>
      </c>
      <c r="BA28" s="31">
        <f t="shared" ref="BA28:BJ28" si="27">AZ28+BA27</f>
        <v>94744277.576647744</v>
      </c>
      <c r="BB28" s="31">
        <f t="shared" si="27"/>
        <v>98670663.747167677</v>
      </c>
      <c r="BC28" s="31">
        <f t="shared" si="27"/>
        <v>102599425.39426756</v>
      </c>
      <c r="BD28" s="31">
        <f t="shared" si="27"/>
        <v>106530562.51794738</v>
      </c>
      <c r="BE28" s="31">
        <f t="shared" si="27"/>
        <v>110464075.11820713</v>
      </c>
      <c r="BF28" s="31">
        <f t="shared" si="27"/>
        <v>114399963.19504683</v>
      </c>
      <c r="BG28" s="31">
        <f t="shared" si="27"/>
        <v>118338226.74846646</v>
      </c>
      <c r="BH28" s="31">
        <f t="shared" si="27"/>
        <v>122278865.77846603</v>
      </c>
      <c r="BI28" s="31">
        <f t="shared" si="27"/>
        <v>126221880.28504555</v>
      </c>
      <c r="BJ28" s="31">
        <f t="shared" si="27"/>
        <v>130167270.268205</v>
      </c>
    </row>
    <row r="29" spans="1:62" x14ac:dyDescent="0.25">
      <c r="A29" s="26" t="s">
        <v>85</v>
      </c>
      <c r="C29" s="31">
        <f>C18+C21+C24+C26</f>
        <v>418266</v>
      </c>
      <c r="D29" s="31">
        <f t="shared" ref="D29:BJ29" si="28">D18+D21+D24+D26</f>
        <v>671598</v>
      </c>
      <c r="E29" s="31">
        <f t="shared" si="28"/>
        <v>926596</v>
      </c>
      <c r="F29" s="31">
        <f t="shared" si="28"/>
        <v>1183260</v>
      </c>
      <c r="G29" s="31">
        <f t="shared" si="28"/>
        <v>1441590</v>
      </c>
      <c r="H29" s="31">
        <f t="shared" si="28"/>
        <v>1534986</v>
      </c>
      <c r="I29" s="31">
        <f t="shared" si="28"/>
        <v>1963248</v>
      </c>
      <c r="J29" s="31">
        <f t="shared" si="28"/>
        <v>2393176</v>
      </c>
      <c r="K29" s="31">
        <f t="shared" si="28"/>
        <v>2824770</v>
      </c>
      <c r="L29" s="31">
        <f t="shared" si="28"/>
        <v>3258030</v>
      </c>
      <c r="M29" s="31">
        <f t="shared" si="28"/>
        <v>3692956</v>
      </c>
      <c r="N29" s="31">
        <f>N18+N21+N24+N26</f>
        <v>2129148</v>
      </c>
      <c r="O29" s="31">
        <f t="shared" si="28"/>
        <v>2476147.605</v>
      </c>
      <c r="P29" s="31">
        <f t="shared" si="28"/>
        <v>935723.31499999994</v>
      </c>
      <c r="Q29" s="31">
        <f t="shared" si="28"/>
        <v>1396319.13</v>
      </c>
      <c r="R29" s="31">
        <f t="shared" si="28"/>
        <v>1858735.05</v>
      </c>
      <c r="S29" s="31">
        <f t="shared" si="28"/>
        <v>2322971.0750000002</v>
      </c>
      <c r="T29" s="31">
        <f t="shared" si="28"/>
        <v>1696964.2050000001</v>
      </c>
      <c r="U29" s="31">
        <f t="shared" si="28"/>
        <v>2164840.44</v>
      </c>
      <c r="V29" s="31">
        <f t="shared" si="28"/>
        <v>2634536.7800000003</v>
      </c>
      <c r="W29" s="31">
        <f t="shared" si="28"/>
        <v>3106053.2250000001</v>
      </c>
      <c r="X29" s="31">
        <f t="shared" si="28"/>
        <v>3579389.7749999999</v>
      </c>
      <c r="Y29" s="31">
        <f t="shared" si="28"/>
        <v>4054546.43</v>
      </c>
      <c r="Z29" s="31">
        <f t="shared" si="28"/>
        <v>2346086.19</v>
      </c>
      <c r="AA29" s="31">
        <f t="shared" si="28"/>
        <v>2705648.2140674996</v>
      </c>
      <c r="AB29" s="31">
        <f t="shared" si="28"/>
        <v>1023193.4529525001</v>
      </c>
      <c r="AC29" s="31">
        <f t="shared" si="28"/>
        <v>1526854.9766549999</v>
      </c>
      <c r="AD29" s="31">
        <f t="shared" si="28"/>
        <v>2032506.7851750001</v>
      </c>
      <c r="AE29" s="31">
        <f t="shared" si="28"/>
        <v>2540148.8785124999</v>
      </c>
      <c r="AF29" s="31">
        <f t="shared" si="28"/>
        <v>1855610.3661674999</v>
      </c>
      <c r="AG29" s="31">
        <f t="shared" si="28"/>
        <v>2367233.0291400002</v>
      </c>
      <c r="AH29" s="31">
        <f t="shared" si="28"/>
        <v>2880845.9769299999</v>
      </c>
      <c r="AI29" s="31">
        <f t="shared" si="28"/>
        <v>3396449.2095375</v>
      </c>
      <c r="AJ29" s="31">
        <f t="shared" si="28"/>
        <v>3914042.7269625003</v>
      </c>
      <c r="AK29" s="31">
        <f t="shared" si="28"/>
        <v>4433626.529205</v>
      </c>
      <c r="AL29" s="31">
        <f t="shared" si="28"/>
        <v>2565425.2567650001</v>
      </c>
      <c r="AM29" s="31">
        <f t="shared" si="28"/>
        <v>2960375.2054220471</v>
      </c>
      <c r="AN29" s="31">
        <f t="shared" si="28"/>
        <v>1122366.7734788926</v>
      </c>
      <c r="AO29" s="31">
        <f t="shared" si="28"/>
        <v>1674883.464980535</v>
      </c>
      <c r="AP29" s="31">
        <f t="shared" si="28"/>
        <v>2229583.4989269748</v>
      </c>
      <c r="AQ29" s="31">
        <f t="shared" si="28"/>
        <v>2786466.8753182124</v>
      </c>
      <c r="AR29" s="31">
        <f t="shared" si="28"/>
        <v>2035528.1272757475</v>
      </c>
      <c r="AS29" s="31">
        <f t="shared" si="28"/>
        <v>2596778.1885565799</v>
      </c>
      <c r="AT29" s="31">
        <f t="shared" si="28"/>
        <v>3160211.5922822095</v>
      </c>
      <c r="AU29" s="31">
        <f t="shared" si="28"/>
        <v>3725828.3384526372</v>
      </c>
      <c r="AV29" s="31">
        <f t="shared" si="28"/>
        <v>4293628.4270678619</v>
      </c>
      <c r="AW29" s="31">
        <f t="shared" si="28"/>
        <v>4863611.8581278846</v>
      </c>
      <c r="AX29" s="31">
        <f t="shared" si="28"/>
        <v>2814195.0622612047</v>
      </c>
      <c r="AY29" s="31">
        <f t="shared" si="28"/>
        <v>3242598.2502884776</v>
      </c>
      <c r="AZ29" s="31">
        <f t="shared" si="28"/>
        <v>1221350.000305325</v>
      </c>
      <c r="BA29" s="31">
        <f t="shared" si="28"/>
        <v>1822488.160659112</v>
      </c>
      <c r="BB29" s="31">
        <f t="shared" si="28"/>
        <v>2426001.7975928388</v>
      </c>
      <c r="BC29" s="31">
        <f t="shared" si="28"/>
        <v>3031890.9111065054</v>
      </c>
      <c r="BD29" s="31">
        <f t="shared" si="28"/>
        <v>2214869.5532363034</v>
      </c>
      <c r="BE29" s="31">
        <f t="shared" si="28"/>
        <v>2825509.6199098495</v>
      </c>
      <c r="BF29" s="31">
        <f t="shared" si="28"/>
        <v>3438525.1631633346</v>
      </c>
      <c r="BG29" s="31">
        <f t="shared" si="28"/>
        <v>4053916.1829967601</v>
      </c>
      <c r="BH29" s="31">
        <f t="shared" si="28"/>
        <v>4671682.6794101251</v>
      </c>
      <c r="BI29" s="31">
        <f t="shared" si="28"/>
        <v>5291824.6524034301</v>
      </c>
      <c r="BJ29" s="31">
        <f t="shared" si="28"/>
        <v>3062059.1785004819</v>
      </c>
    </row>
    <row r="30" spans="1:62" x14ac:dyDescent="0.25">
      <c r="A30" s="6" t="s">
        <v>86</v>
      </c>
      <c r="C30" s="31">
        <f>C12+C13+C14+C15+C16+C19</f>
        <v>2330440</v>
      </c>
      <c r="D30" s="31">
        <f t="shared" ref="D30:Y30" si="29">D12+D13+D14+D15+D16+D19</f>
        <v>2330440</v>
      </c>
      <c r="E30" s="31">
        <f t="shared" si="29"/>
        <v>2330440</v>
      </c>
      <c r="F30" s="31">
        <f t="shared" si="29"/>
        <v>2330440</v>
      </c>
      <c r="G30" s="31">
        <f t="shared" si="29"/>
        <v>2330440</v>
      </c>
      <c r="H30" s="31">
        <f>H12+H13+H14+H15+H16+H19+G20+G21</f>
        <v>3330040</v>
      </c>
      <c r="I30" s="31">
        <f t="shared" si="29"/>
        <v>2330440</v>
      </c>
      <c r="J30" s="31">
        <f t="shared" si="29"/>
        <v>2330440</v>
      </c>
      <c r="K30" s="31">
        <f t="shared" si="29"/>
        <v>2330440</v>
      </c>
      <c r="L30" s="31">
        <f t="shared" si="29"/>
        <v>2330440</v>
      </c>
      <c r="M30" s="31">
        <f t="shared" si="29"/>
        <v>2330440</v>
      </c>
      <c r="N30" s="31">
        <f>N12+N13+N14+M18+N18+N15+N16+N19+M26+N25+N17</f>
        <v>4330840</v>
      </c>
      <c r="O30" s="31">
        <f>O12+O13+O14+O15+O16+O19+O24</f>
        <v>2567817.8050000002</v>
      </c>
      <c r="P30" s="42">
        <f>P12+P13+P14+P15+P16+P19+P21</f>
        <v>2910026.7</v>
      </c>
      <c r="Q30" s="31">
        <f t="shared" si="29"/>
        <v>2546005.7000000002</v>
      </c>
      <c r="R30" s="31">
        <f t="shared" si="29"/>
        <v>2546005.7000000002</v>
      </c>
      <c r="S30" s="31">
        <f t="shared" si="29"/>
        <v>2546005.7000000002</v>
      </c>
      <c r="T30" s="31">
        <f>T12+T13+T14+T15+T16+T19+S20+S21</f>
        <v>3638068.7</v>
      </c>
      <c r="U30" s="31">
        <f t="shared" si="29"/>
        <v>2546005.7000000002</v>
      </c>
      <c r="V30" s="31">
        <f t="shared" si="29"/>
        <v>2546005.7000000002</v>
      </c>
      <c r="W30" s="31">
        <f t="shared" si="29"/>
        <v>2546005.7000000002</v>
      </c>
      <c r="X30" s="31">
        <f t="shared" si="29"/>
        <v>2546005.7000000002</v>
      </c>
      <c r="Y30" s="31">
        <f t="shared" si="29"/>
        <v>2546005.7000000002</v>
      </c>
      <c r="Z30" s="31">
        <f>Z12+Z13+Z14+Y18+Z18+Z15+Z16+Z19+Y26+Z25+Z17</f>
        <v>4731442.7</v>
      </c>
      <c r="AA30" s="31">
        <f>AA12+AA13+AA14+AA15+AA16+AA19+AA20+AA24</f>
        <v>3006917.2595174997</v>
      </c>
      <c r="AB30" s="42">
        <f>AB12+AB13+AB14+AB15+AB16+AB19+AB21</f>
        <v>3182114.1964500002</v>
      </c>
      <c r="AC30" s="31">
        <f t="shared" ref="AC30:AK30" si="30">AC12+AC13+AC14+AC15+AC16+AC19</f>
        <v>2784057.2329500001</v>
      </c>
      <c r="AD30" s="31">
        <f t="shared" si="30"/>
        <v>2784057.2329500001</v>
      </c>
      <c r="AE30" s="31">
        <f t="shared" si="30"/>
        <v>2784057.2329500001</v>
      </c>
      <c r="AF30" s="31">
        <f>AF12+AF13+AF14+AF15+AF16+AF19+AE20+AE21</f>
        <v>3978228.1234499998</v>
      </c>
      <c r="AG30" s="31">
        <f t="shared" si="30"/>
        <v>2784057.2329500001</v>
      </c>
      <c r="AH30" s="31">
        <f t="shared" si="30"/>
        <v>2784057.2329500001</v>
      </c>
      <c r="AI30" s="31">
        <f t="shared" si="30"/>
        <v>2784057.2329500001</v>
      </c>
      <c r="AJ30" s="31">
        <f t="shared" si="30"/>
        <v>2784057.2329500001</v>
      </c>
      <c r="AK30" s="31">
        <f t="shared" si="30"/>
        <v>2784057.2329500001</v>
      </c>
      <c r="AL30" s="31">
        <f>AL12+AL13+AL14+AK18+AL18+AL15+AL16+AL19+AK26+AL25+AL17</f>
        <v>5173832.5924500003</v>
      </c>
      <c r="AM30" s="31">
        <f>AM12+AM13+AM14+AM15+AM16+AM19+AM24</f>
        <v>3080177.544800947</v>
      </c>
      <c r="AN30" s="42">
        <f>AN12+AN13+AN14+AN15+AN16+AN19+AN21</f>
        <v>3490779.2735056495</v>
      </c>
      <c r="AO30" s="31">
        <f t="shared" ref="AO30:AW30" si="31">AO12+AO13+AO14+AO15+AO16+AO19</f>
        <v>3054110.7845461494</v>
      </c>
      <c r="AP30" s="31">
        <f t="shared" si="31"/>
        <v>3054110.7845461494</v>
      </c>
      <c r="AQ30" s="31">
        <f t="shared" si="31"/>
        <v>3054110.7845461494</v>
      </c>
      <c r="AR30" s="31">
        <f>AR12+AR13+AR14+AR15+AR16+AR19+AQ20+AQ21</f>
        <v>4364116.2514246497</v>
      </c>
      <c r="AS30" s="31">
        <f t="shared" si="31"/>
        <v>3054110.7845461494</v>
      </c>
      <c r="AT30" s="31">
        <f t="shared" si="31"/>
        <v>3054110.7845461494</v>
      </c>
      <c r="AU30" s="31">
        <f t="shared" si="31"/>
        <v>3054110.7845461494</v>
      </c>
      <c r="AV30" s="31">
        <f t="shared" si="31"/>
        <v>3054110.7845461494</v>
      </c>
      <c r="AW30" s="31">
        <f t="shared" si="31"/>
        <v>3054110.7845461494</v>
      </c>
      <c r="AX30" s="31">
        <f>AX12+AX13+AX14+AW18+AX18+AX15+AX16+AX19+AW26+AX25+AX17</f>
        <v>5675694.353917649</v>
      </c>
      <c r="AY30" s="31">
        <f>AY12+AY13+AY14+AY15+AY16+AY19+AY24</f>
        <v>3351448.1195037207</v>
      </c>
      <c r="AZ30" s="42">
        <f>AZ12+AZ13+AZ14+AZ15+AZ16+AZ19+AZ21</f>
        <v>3797967.8495741468</v>
      </c>
      <c r="BA30" s="31">
        <f t="shared" ref="BA30:BI30" si="32">BA12+BA13+BA14+BA15+BA16+BA19</f>
        <v>3322872.533586211</v>
      </c>
      <c r="BB30" s="31">
        <f t="shared" si="32"/>
        <v>3322872.533586211</v>
      </c>
      <c r="BC30" s="31">
        <f t="shared" si="32"/>
        <v>3322872.533586211</v>
      </c>
      <c r="BD30" s="31">
        <f>BD12+BD13+BD14+BD15+BD16+BD19+BC20+BC21</f>
        <v>4748158.4815500192</v>
      </c>
      <c r="BE30" s="31">
        <f t="shared" si="32"/>
        <v>3322872.533586211</v>
      </c>
      <c r="BF30" s="31">
        <f t="shared" si="32"/>
        <v>3322872.533586211</v>
      </c>
      <c r="BG30" s="31">
        <f t="shared" si="32"/>
        <v>3322872.533586211</v>
      </c>
      <c r="BH30" s="31">
        <f t="shared" si="32"/>
        <v>3322872.533586211</v>
      </c>
      <c r="BI30" s="31">
        <f t="shared" si="32"/>
        <v>3322872.533586211</v>
      </c>
      <c r="BJ30" s="31">
        <f>BJ12+BJ13+BJ14+BI18+BJ18+BJ15+BJ16+BJ19+BI26+BJ25+BJ17</f>
        <v>6175155.4570624037</v>
      </c>
    </row>
    <row r="31" spans="1:62" x14ac:dyDescent="0.25">
      <c r="A31" s="30"/>
    </row>
    <row r="32" spans="1:62" x14ac:dyDescent="0.25">
      <c r="A32" s="21" t="str">
        <f>'Datos de Entrada'!A28</f>
        <v>Jefe de Marketing</v>
      </c>
      <c r="C32" s="4">
        <f>LOOKUP(C30,'Datos de Entrada'!$C$2:$G$2,'Datos de Entrada'!$C$28:$G$28)</f>
        <v>0</v>
      </c>
      <c r="D32" s="4">
        <f>LOOKUP(D30,'Datos de Entrada'!$C$2:$G$2,'Datos de Entrada'!$C$28:$G$28)</f>
        <v>0</v>
      </c>
      <c r="E32" s="4">
        <f>LOOKUP(E30,'Datos de Entrada'!$C$2:$G$2,'Datos de Entrada'!$C$28:$G$28)</f>
        <v>0</v>
      </c>
      <c r="F32" s="4">
        <f>LOOKUP(F30,'Datos de Entrada'!$C$2:$G$2,'Datos de Entrada'!$C$28:$G$28)</f>
        <v>0</v>
      </c>
      <c r="G32" s="4">
        <f>LOOKUP(G30,'Datos de Entrada'!$C$2:$G$2,'Datos de Entrada'!$C$28:$G$28)</f>
        <v>0</v>
      </c>
      <c r="H32" s="4">
        <f>LOOKUP(H30,'Datos de Entrada'!$C$2:$G$2,'Datos de Entrada'!$C$28:$G$28)</f>
        <v>0</v>
      </c>
      <c r="I32" s="4">
        <f>LOOKUP(I30,'Datos de Entrada'!$C$2:$G$2,'Datos de Entrada'!$C$28:$G$28)</f>
        <v>0</v>
      </c>
      <c r="J32" s="4">
        <f>LOOKUP(J30,'Datos de Entrada'!$C$2:$G$2,'Datos de Entrada'!$C$28:$G$28)</f>
        <v>0</v>
      </c>
      <c r="K32" s="4">
        <f>LOOKUP(K30,'Datos de Entrada'!$C$2:$G$2,'Datos de Entrada'!$C$28:$G$28)</f>
        <v>0</v>
      </c>
      <c r="L32" s="4">
        <f>LOOKUP(L30,'Datos de Entrada'!$C$2:$G$2,'Datos de Entrada'!$C$28:$G$28)</f>
        <v>0</v>
      </c>
      <c r="M32" s="4">
        <f>LOOKUP(M30,'Datos de Entrada'!$C$2:$G$2,'Datos de Entrada'!$C$28:$G$28)</f>
        <v>0</v>
      </c>
      <c r="N32" s="4">
        <f>LOOKUP(N30,'Datos de Entrada'!$C$2:$G$2,'Datos de Entrada'!$C$28:$G$28)</f>
        <v>0</v>
      </c>
      <c r="O32" s="4">
        <f>LOOKUP(O30,'Datos de Entrada'!$C$2:$G$2,'Datos de Entrada'!$C$28:$G$28)</f>
        <v>0</v>
      </c>
      <c r="P32" s="4">
        <f>LOOKUP(P30,'Datos de Entrada'!$C$2:$G$2,'Datos de Entrada'!$C$28:$G$28)</f>
        <v>0</v>
      </c>
      <c r="Q32" s="4">
        <f>LOOKUP(Q30,'Datos de Entrada'!$C$2:$G$2,'Datos de Entrada'!$C$28:$G$28)</f>
        <v>0</v>
      </c>
      <c r="R32" s="4">
        <f>LOOKUP(R30,'Datos de Entrada'!$C$2:$G$2,'Datos de Entrada'!$C$28:$G$28)</f>
        <v>0</v>
      </c>
      <c r="S32" s="4">
        <f>LOOKUP(S30,'Datos de Entrada'!$C$2:$G$2,'Datos de Entrada'!$C$28:$G$28)</f>
        <v>0</v>
      </c>
      <c r="T32" s="4">
        <f>LOOKUP(T30,'Datos de Entrada'!$C$2:$G$2,'Datos de Entrada'!$C$28:$G$28)</f>
        <v>0</v>
      </c>
      <c r="U32" s="4">
        <f>LOOKUP(U30,'Datos de Entrada'!$C$2:$G$2,'Datos de Entrada'!$C$28:$G$28)</f>
        <v>0</v>
      </c>
      <c r="V32" s="4">
        <f>LOOKUP(V30,'Datos de Entrada'!$C$2:$G$2,'Datos de Entrada'!$C$28:$G$28)</f>
        <v>0</v>
      </c>
      <c r="W32" s="4">
        <f>LOOKUP(W30,'Datos de Entrada'!$C$2:$G$2,'Datos de Entrada'!$C$28:$G$28)</f>
        <v>0</v>
      </c>
      <c r="X32" s="4">
        <f>LOOKUP(X30,'Datos de Entrada'!$C$2:$G$2,'Datos de Entrada'!$C$28:$G$28)</f>
        <v>0</v>
      </c>
      <c r="Y32" s="4">
        <f>LOOKUP(Y30,'Datos de Entrada'!$C$2:$G$2,'Datos de Entrada'!$C$28:$G$28)</f>
        <v>0</v>
      </c>
      <c r="Z32" s="4">
        <f>LOOKUP(Z30,'Datos de Entrada'!$C$2:$G$2,'Datos de Entrada'!$C$28:$G$28)</f>
        <v>0</v>
      </c>
      <c r="AA32" s="4">
        <f>LOOKUP(AA30,'Datos de Entrada'!$C$2:$G$2,'Datos de Entrada'!$C$28:$G$28)</f>
        <v>0</v>
      </c>
      <c r="AB32" s="4">
        <f>LOOKUP(AB30,'Datos de Entrada'!$C$2:$G$2,'Datos de Entrada'!$C$28:$G$28)</f>
        <v>0</v>
      </c>
      <c r="AC32" s="4">
        <f>LOOKUP(AC30,'Datos de Entrada'!$C$2:$G$2,'Datos de Entrada'!$C$28:$G$28)</f>
        <v>0</v>
      </c>
      <c r="AD32" s="4">
        <f>LOOKUP(AD30,'Datos de Entrada'!$C$2:$G$2,'Datos de Entrada'!$C$28:$G$28)</f>
        <v>0</v>
      </c>
      <c r="AE32" s="4">
        <f>LOOKUP(AE30,'Datos de Entrada'!$C$2:$G$2,'Datos de Entrada'!$C$28:$G$28)</f>
        <v>0</v>
      </c>
      <c r="AF32" s="4">
        <f>LOOKUP(AF30,'Datos de Entrada'!$C$2:$G$2,'Datos de Entrada'!$C$28:$G$28)</f>
        <v>0</v>
      </c>
      <c r="AG32" s="4">
        <f>LOOKUP(AG30,'Datos de Entrada'!$C$2:$G$2,'Datos de Entrada'!$C$28:$G$28)</f>
        <v>0</v>
      </c>
      <c r="AH32" s="4">
        <f>LOOKUP(AH30,'Datos de Entrada'!$C$2:$G$2,'Datos de Entrada'!$C$28:$G$28)</f>
        <v>0</v>
      </c>
      <c r="AI32" s="4">
        <f>LOOKUP(AI30,'Datos de Entrada'!$C$2:$G$2,'Datos de Entrada'!$C$28:$G$28)</f>
        <v>0</v>
      </c>
      <c r="AJ32" s="4">
        <f>LOOKUP(AJ30,'Datos de Entrada'!$C$2:$G$2,'Datos de Entrada'!$C$28:$G$28)</f>
        <v>0</v>
      </c>
      <c r="AK32" s="4">
        <f>LOOKUP(AK30,'Datos de Entrada'!$C$2:$G$2,'Datos de Entrada'!$C$28:$G$28)</f>
        <v>0</v>
      </c>
      <c r="AL32" s="4">
        <f>LOOKUP(AL30,'Datos de Entrada'!$C$2:$G$2,'Datos de Entrada'!$C$28:$G$28)</f>
        <v>0</v>
      </c>
      <c r="AM32" s="4">
        <f>LOOKUP(AM30,'Datos de Entrada'!$C$2:$G$2,'Datos de Entrada'!$C$28:$G$28)</f>
        <v>0</v>
      </c>
      <c r="AN32" s="4">
        <f>LOOKUP(AN30,'Datos de Entrada'!$C$2:$G$2,'Datos de Entrada'!$C$28:$G$28)</f>
        <v>0</v>
      </c>
      <c r="AO32" s="4">
        <f>LOOKUP(AO30,'Datos de Entrada'!$C$2:$G$2,'Datos de Entrada'!$C$28:$G$28)</f>
        <v>0</v>
      </c>
      <c r="AP32" s="4">
        <f>LOOKUP(AP30,'Datos de Entrada'!$C$2:$G$2,'Datos de Entrada'!$C$28:$G$28)</f>
        <v>0</v>
      </c>
      <c r="AQ32" s="4">
        <f>LOOKUP(AQ30,'Datos de Entrada'!$C$2:$G$2,'Datos de Entrada'!$C$28:$G$28)</f>
        <v>0</v>
      </c>
      <c r="AR32" s="4">
        <f>LOOKUP(AR30,'Datos de Entrada'!$C$2:$G$2,'Datos de Entrada'!$C$28:$G$28)</f>
        <v>0</v>
      </c>
      <c r="AS32" s="4">
        <f>LOOKUP(AS30,'Datos de Entrada'!$C$2:$G$2,'Datos de Entrada'!$C$28:$G$28)</f>
        <v>0</v>
      </c>
      <c r="AT32" s="4">
        <f>LOOKUP(AT30,'Datos de Entrada'!$C$2:$G$2,'Datos de Entrada'!$C$28:$G$28)</f>
        <v>0</v>
      </c>
      <c r="AU32" s="4">
        <f>LOOKUP(AU30,'Datos de Entrada'!$C$2:$G$2,'Datos de Entrada'!$C$28:$G$28)</f>
        <v>0</v>
      </c>
      <c r="AV32" s="4">
        <f>LOOKUP(AV30,'Datos de Entrada'!$C$2:$G$2,'Datos de Entrada'!$C$28:$G$28)</f>
        <v>0</v>
      </c>
      <c r="AW32" s="4">
        <f>LOOKUP(AW30,'Datos de Entrada'!$C$2:$G$2,'Datos de Entrada'!$C$28:$G$28)</f>
        <v>0</v>
      </c>
      <c r="AX32" s="4">
        <f>LOOKUP(AX30,'Datos de Entrada'!$C$2:$G$2,'Datos de Entrada'!$C$28:$G$28)</f>
        <v>0</v>
      </c>
      <c r="AY32" s="4">
        <f>LOOKUP(AY30,'Datos de Entrada'!$C$2:$G$2,'Datos de Entrada'!$C$28:$G$28)</f>
        <v>0</v>
      </c>
      <c r="AZ32" s="4">
        <f>LOOKUP(AZ30,'Datos de Entrada'!$C$2:$G$2,'Datos de Entrada'!$C$28:$G$28)</f>
        <v>0</v>
      </c>
      <c r="BA32" s="4">
        <f>LOOKUP(BA30,'Datos de Entrada'!$C$2:$G$2,'Datos de Entrada'!$C$28:$G$28)</f>
        <v>0</v>
      </c>
      <c r="BB32" s="4">
        <f>LOOKUP(BB30,'Datos de Entrada'!$C$2:$G$2,'Datos de Entrada'!$C$28:$G$28)</f>
        <v>0</v>
      </c>
      <c r="BC32" s="4">
        <f>LOOKUP(BC30,'Datos de Entrada'!$C$2:$G$2,'Datos de Entrada'!$C$28:$G$28)</f>
        <v>0</v>
      </c>
      <c r="BD32" s="4">
        <f>LOOKUP(BD30,'Datos de Entrada'!$C$2:$G$2,'Datos de Entrada'!$C$28:$G$28)</f>
        <v>0</v>
      </c>
      <c r="BE32" s="4">
        <f>LOOKUP(BE30,'Datos de Entrada'!$C$2:$G$2,'Datos de Entrada'!$C$28:$G$28)</f>
        <v>0</v>
      </c>
      <c r="BF32" s="4">
        <f>LOOKUP(BF30,'Datos de Entrada'!$C$2:$G$2,'Datos de Entrada'!$C$28:$G$28)</f>
        <v>0</v>
      </c>
      <c r="BG32" s="4">
        <f>LOOKUP(BG30,'Datos de Entrada'!$C$2:$G$2,'Datos de Entrada'!$C$28:$G$28)</f>
        <v>0</v>
      </c>
      <c r="BH32" s="4">
        <f>LOOKUP(BH30,'Datos de Entrada'!$C$2:$G$2,'Datos de Entrada'!$C$28:$G$28)</f>
        <v>0</v>
      </c>
      <c r="BI32" s="4">
        <f>LOOKUP(BI30,'Datos de Entrada'!$C$2:$G$2,'Datos de Entrada'!$C$28:$G$28)</f>
        <v>0</v>
      </c>
      <c r="BJ32" s="4">
        <f>LOOKUP(BJ30,'Datos de Entrada'!$C$2:$G$2,'Datos de Entrada'!$C$28:$G$28)</f>
        <v>0</v>
      </c>
    </row>
    <row r="33" spans="1:62" x14ac:dyDescent="0.25">
      <c r="A33" s="6" t="s">
        <v>75</v>
      </c>
      <c r="C33" s="22">
        <f>LOOKUP(C9,'Datos de Entrada'!$C$2:$G$2,'Datos de Entrada'!$C$29:$G$29)*C32</f>
        <v>0</v>
      </c>
      <c r="D33" s="22">
        <f>LOOKUP(D9,'Datos de Entrada'!$C$2:$G$2,'Datos de Entrada'!$C$29:$G$29)*D32</f>
        <v>0</v>
      </c>
      <c r="E33" s="22">
        <f>LOOKUP(E9,'Datos de Entrada'!$C$2:$G$2,'Datos de Entrada'!$C$29:$G$29)*E32</f>
        <v>0</v>
      </c>
      <c r="F33" s="22">
        <f>LOOKUP(F9,'Datos de Entrada'!$C$2:$G$2,'Datos de Entrada'!$C$29:$G$29)*F32</f>
        <v>0</v>
      </c>
      <c r="G33" s="22">
        <f>LOOKUP(G9,'Datos de Entrada'!$C$2:$G$2,'Datos de Entrada'!$C$29:$G$29)*G32</f>
        <v>0</v>
      </c>
      <c r="H33" s="22">
        <f>LOOKUP(H9,'Datos de Entrada'!$C$2:$G$2,'Datos de Entrada'!$C$29:$G$29)*H32</f>
        <v>0</v>
      </c>
      <c r="I33" s="22">
        <f>LOOKUP(I9,'Datos de Entrada'!$C$2:$G$2,'Datos de Entrada'!$C$29:$G$29)*I32</f>
        <v>0</v>
      </c>
      <c r="J33" s="22">
        <f>LOOKUP(J9,'Datos de Entrada'!$C$2:$G$2,'Datos de Entrada'!$C$29:$G$29)*J32</f>
        <v>0</v>
      </c>
      <c r="K33" s="22">
        <f>LOOKUP(K9,'Datos de Entrada'!$C$2:$G$2,'Datos de Entrada'!$C$29:$G$29)*K32</f>
        <v>0</v>
      </c>
      <c r="L33" s="22">
        <f>LOOKUP(L9,'Datos de Entrada'!$C$2:$G$2,'Datos de Entrada'!$C$29:$G$29)*L32</f>
        <v>0</v>
      </c>
      <c r="M33" s="22">
        <f>LOOKUP(M9,'Datos de Entrada'!$C$2:$G$2,'Datos de Entrada'!$C$29:$G$29)*M32</f>
        <v>0</v>
      </c>
      <c r="N33" s="22">
        <f>LOOKUP(N9,'Datos de Entrada'!$C$2:$G$2,'Datos de Entrada'!$C$29:$G$29)*N32</f>
        <v>0</v>
      </c>
      <c r="O33" s="22">
        <f>LOOKUP(O9,'Datos de Entrada'!$C$2:$G$2,'Datos de Entrada'!$C$29:$G$29)*O32</f>
        <v>0</v>
      </c>
      <c r="P33" s="22">
        <f>LOOKUP(P9,'Datos de Entrada'!$C$2:$G$2,'Datos de Entrada'!$C$29:$G$29)*P32</f>
        <v>0</v>
      </c>
      <c r="Q33" s="22">
        <f>LOOKUP(Q9,'Datos de Entrada'!$C$2:$G$2,'Datos de Entrada'!$C$29:$G$29)*Q32</f>
        <v>0</v>
      </c>
      <c r="R33" s="22">
        <f>LOOKUP(R9,'Datos de Entrada'!$C$2:$G$2,'Datos de Entrada'!$C$29:$G$29)*R32</f>
        <v>0</v>
      </c>
      <c r="S33" s="22">
        <f>LOOKUP(S9,'Datos de Entrada'!$C$2:$G$2,'Datos de Entrada'!$C$29:$G$29)*S32</f>
        <v>0</v>
      </c>
      <c r="T33" s="22">
        <f>LOOKUP(T9,'Datos de Entrada'!$C$2:$G$2,'Datos de Entrada'!$C$29:$G$29)*T32</f>
        <v>0</v>
      </c>
      <c r="U33" s="22">
        <f>LOOKUP(U9,'Datos de Entrada'!$C$2:$G$2,'Datos de Entrada'!$C$29:$G$29)*U32</f>
        <v>0</v>
      </c>
      <c r="V33" s="22">
        <f>LOOKUP(V9,'Datos de Entrada'!$C$2:$G$2,'Datos de Entrada'!$C$29:$G$29)*V32</f>
        <v>0</v>
      </c>
      <c r="W33" s="22">
        <f>LOOKUP(W9,'Datos de Entrada'!$C$2:$G$2,'Datos de Entrada'!$C$29:$G$29)*W32</f>
        <v>0</v>
      </c>
      <c r="X33" s="22">
        <f>LOOKUP(X9,'Datos de Entrada'!$C$2:$G$2,'Datos de Entrada'!$C$29:$G$29)*X32</f>
        <v>0</v>
      </c>
      <c r="Y33" s="22">
        <f>LOOKUP(Y9,'Datos de Entrada'!$C$2:$G$2,'Datos de Entrada'!$C$29:$G$29)*Y32</f>
        <v>0</v>
      </c>
      <c r="Z33" s="22">
        <f>LOOKUP(Z9,'Datos de Entrada'!$C$2:$G$2,'Datos de Entrada'!$C$29:$G$29)*Z32</f>
        <v>0</v>
      </c>
      <c r="AA33" s="22">
        <f>LOOKUP(AA9,'Datos de Entrada'!$C$2:$G$2,'Datos de Entrada'!$C$29:$G$29)*AA32</f>
        <v>0</v>
      </c>
      <c r="AB33" s="22">
        <f>LOOKUP(AB9,'Datos de Entrada'!$C$2:$G$2,'Datos de Entrada'!$C$29:$G$29)*AB32</f>
        <v>0</v>
      </c>
      <c r="AC33" s="22">
        <f>LOOKUP(AC9,'Datos de Entrada'!$C$2:$G$2,'Datos de Entrada'!$C$29:$G$29)*AC32</f>
        <v>0</v>
      </c>
      <c r="AD33" s="22">
        <f>LOOKUP(AD9,'Datos de Entrada'!$C$2:$G$2,'Datos de Entrada'!$C$29:$G$29)*AD32</f>
        <v>0</v>
      </c>
      <c r="AE33" s="22">
        <f>LOOKUP(AE9,'Datos de Entrada'!$C$2:$G$2,'Datos de Entrada'!$C$29:$G$29)*AE32</f>
        <v>0</v>
      </c>
      <c r="AF33" s="22">
        <f>LOOKUP(AF9,'Datos de Entrada'!$C$2:$G$2,'Datos de Entrada'!$C$29:$G$29)*AF32</f>
        <v>0</v>
      </c>
      <c r="AG33" s="22">
        <f>LOOKUP(AG9,'Datos de Entrada'!$C$2:$G$2,'Datos de Entrada'!$C$29:$G$29)*AG32</f>
        <v>0</v>
      </c>
      <c r="AH33" s="22">
        <f>LOOKUP(AH9,'Datos de Entrada'!$C$2:$G$2,'Datos de Entrada'!$C$29:$G$29)*AH32</f>
        <v>0</v>
      </c>
      <c r="AI33" s="22">
        <f>LOOKUP(AI9,'Datos de Entrada'!$C$2:$G$2,'Datos de Entrada'!$C$29:$G$29)*AI32</f>
        <v>0</v>
      </c>
      <c r="AJ33" s="22">
        <f>LOOKUP(AJ9,'Datos de Entrada'!$C$2:$G$2,'Datos de Entrada'!$C$29:$G$29)*AJ32</f>
        <v>0</v>
      </c>
      <c r="AK33" s="22">
        <f>LOOKUP(AK9,'Datos de Entrada'!$C$2:$G$2,'Datos de Entrada'!$C$29:$G$29)*AK32</f>
        <v>0</v>
      </c>
      <c r="AL33" s="22">
        <f>LOOKUP(AL9,'Datos de Entrada'!$C$2:$G$2,'Datos de Entrada'!$C$29:$G$29)*AL32</f>
        <v>0</v>
      </c>
      <c r="AM33" s="22">
        <f>LOOKUP(AM9,'Datos de Entrada'!$C$2:$G$2,'Datos de Entrada'!$C$29:$G$29)*AM32</f>
        <v>0</v>
      </c>
      <c r="AN33" s="22">
        <f>LOOKUP(AN9,'Datos de Entrada'!$C$2:$G$2,'Datos de Entrada'!$C$29:$G$29)*AN32</f>
        <v>0</v>
      </c>
      <c r="AO33" s="22">
        <f>LOOKUP(AO9,'Datos de Entrada'!$C$2:$G$2,'Datos de Entrada'!$C$29:$G$29)*AO32</f>
        <v>0</v>
      </c>
      <c r="AP33" s="22">
        <f>LOOKUP(AP9,'Datos de Entrada'!$C$2:$G$2,'Datos de Entrada'!$C$29:$G$29)*AP32</f>
        <v>0</v>
      </c>
      <c r="AQ33" s="22">
        <f>LOOKUP(AQ9,'Datos de Entrada'!$C$2:$G$2,'Datos de Entrada'!$C$29:$G$29)*AQ32</f>
        <v>0</v>
      </c>
      <c r="AR33" s="22">
        <f>LOOKUP(AR9,'Datos de Entrada'!$C$2:$G$2,'Datos de Entrada'!$C$29:$G$29)*AR32</f>
        <v>0</v>
      </c>
      <c r="AS33" s="22">
        <f>LOOKUP(AS9,'Datos de Entrada'!$C$2:$G$2,'Datos de Entrada'!$C$29:$G$29)*AS32</f>
        <v>0</v>
      </c>
      <c r="AT33" s="22">
        <f>LOOKUP(AT9,'Datos de Entrada'!$C$2:$G$2,'Datos de Entrada'!$C$29:$G$29)*AT32</f>
        <v>0</v>
      </c>
      <c r="AU33" s="22">
        <f>LOOKUP(AU9,'Datos de Entrada'!$C$2:$G$2,'Datos de Entrada'!$C$29:$G$29)*AU32</f>
        <v>0</v>
      </c>
      <c r="AV33" s="22">
        <f>LOOKUP(AV9,'Datos de Entrada'!$C$2:$G$2,'Datos de Entrada'!$C$29:$G$29)*AV32</f>
        <v>0</v>
      </c>
      <c r="AW33" s="22">
        <f>LOOKUP(AW9,'Datos de Entrada'!$C$2:$G$2,'Datos de Entrada'!$C$29:$G$29)*AW32</f>
        <v>0</v>
      </c>
      <c r="AX33" s="22">
        <f>LOOKUP(AX9,'Datos de Entrada'!$C$2:$G$2,'Datos de Entrada'!$C$29:$G$29)*AX32</f>
        <v>0</v>
      </c>
      <c r="AY33" s="22">
        <f>LOOKUP(AY9,'Datos de Entrada'!$C$2:$G$2,'Datos de Entrada'!$C$29:$G$29)*AY32</f>
        <v>0</v>
      </c>
      <c r="AZ33" s="22">
        <f>LOOKUP(AZ9,'Datos de Entrada'!$C$2:$G$2,'Datos de Entrada'!$C$29:$G$29)*AZ32</f>
        <v>0</v>
      </c>
      <c r="BA33" s="22">
        <f>LOOKUP(BA9,'Datos de Entrada'!$C$2:$G$2,'Datos de Entrada'!$C$29:$G$29)*BA32</f>
        <v>0</v>
      </c>
      <c r="BB33" s="22">
        <f>LOOKUP(BB9,'Datos de Entrada'!$C$2:$G$2,'Datos de Entrada'!$C$29:$G$29)*BB32</f>
        <v>0</v>
      </c>
      <c r="BC33" s="22">
        <f>LOOKUP(BC9,'Datos de Entrada'!$C$2:$G$2,'Datos de Entrada'!$C$29:$G$29)*BC32</f>
        <v>0</v>
      </c>
      <c r="BD33" s="22">
        <f>LOOKUP(BD9,'Datos de Entrada'!$C$2:$G$2,'Datos de Entrada'!$C$29:$G$29)*BD32</f>
        <v>0</v>
      </c>
      <c r="BE33" s="22">
        <f>LOOKUP(BE9,'Datos de Entrada'!$C$2:$G$2,'Datos de Entrada'!$C$29:$G$29)*BE32</f>
        <v>0</v>
      </c>
      <c r="BF33" s="22">
        <f>LOOKUP(BF9,'Datos de Entrada'!$C$2:$G$2,'Datos de Entrada'!$C$29:$G$29)*BF32</f>
        <v>0</v>
      </c>
      <c r="BG33" s="22">
        <f>LOOKUP(BG9,'Datos de Entrada'!$C$2:$G$2,'Datos de Entrada'!$C$29:$G$29)*BG32</f>
        <v>0</v>
      </c>
      <c r="BH33" s="22">
        <f>LOOKUP(BH9,'Datos de Entrada'!$C$2:$G$2,'Datos de Entrada'!$C$29:$G$29)*BH32</f>
        <v>0</v>
      </c>
      <c r="BI33" s="22">
        <f>LOOKUP(BI9,'Datos de Entrada'!$C$2:$G$2,'Datos de Entrada'!$C$29:$G$29)*BI32</f>
        <v>0</v>
      </c>
      <c r="BJ33" s="22">
        <f>LOOKUP(BJ9,'Datos de Entrada'!$C$2:$G$2,'Datos de Entrada'!$C$29:$G$29)*BJ32</f>
        <v>0</v>
      </c>
    </row>
    <row r="34" spans="1:62" x14ac:dyDescent="0.25">
      <c r="A34" s="6" t="s">
        <v>76</v>
      </c>
      <c r="C34" s="34">
        <f>LOOKUP(C9,'Datos de Entrada'!$C$2:$G$2,'Datos de Entrada'!$C$30:$G$30)*C32</f>
        <v>0</v>
      </c>
      <c r="D34" s="34">
        <f>LOOKUP(D9,'Datos de Entrada'!$C$2:$G$2,'Datos de Entrada'!$C$30:$G$30)*D32</f>
        <v>0</v>
      </c>
      <c r="E34" s="34">
        <f>LOOKUP(E9,'Datos de Entrada'!$C$2:$G$2,'Datos de Entrada'!$C$30:$G$30)*E32</f>
        <v>0</v>
      </c>
      <c r="F34" s="34">
        <f>LOOKUP(F9,'Datos de Entrada'!$C$2:$G$2,'Datos de Entrada'!$C$30:$G$30)*F32</f>
        <v>0</v>
      </c>
      <c r="G34" s="34">
        <f>LOOKUP(G9,'Datos de Entrada'!$C$2:$G$2,'Datos de Entrada'!$C$30:$G$30)*G32</f>
        <v>0</v>
      </c>
      <c r="H34" s="34">
        <f>LOOKUP(H9,'Datos de Entrada'!$C$2:$G$2,'Datos de Entrada'!$C$30:$G$30)*H32</f>
        <v>0</v>
      </c>
      <c r="I34" s="34">
        <f>LOOKUP(I9,'Datos de Entrada'!$C$2:$G$2,'Datos de Entrada'!$C$30:$G$30)*I32</f>
        <v>0</v>
      </c>
      <c r="J34" s="34">
        <f>LOOKUP(J9,'Datos de Entrada'!$C$2:$G$2,'Datos de Entrada'!$C$30:$G$30)*J32</f>
        <v>0</v>
      </c>
      <c r="K34" s="34">
        <f>LOOKUP(K9,'Datos de Entrada'!$C$2:$G$2,'Datos de Entrada'!$C$30:$G$30)*K32</f>
        <v>0</v>
      </c>
      <c r="L34" s="34">
        <f>LOOKUP(L9,'Datos de Entrada'!$C$2:$G$2,'Datos de Entrada'!$C$30:$G$30)*L32</f>
        <v>0</v>
      </c>
      <c r="M34" s="34">
        <f>LOOKUP(M9,'Datos de Entrada'!$C$2:$G$2,'Datos de Entrada'!$C$30:$G$30)*M32</f>
        <v>0</v>
      </c>
      <c r="N34" s="34">
        <f>LOOKUP(N9,'Datos de Entrada'!$C$2:$G$2,'Datos de Entrada'!$C$30:$G$30)*N32</f>
        <v>0</v>
      </c>
      <c r="O34" s="34">
        <f>LOOKUP(O9,'Datos de Entrada'!$C$2:$G$2,'Datos de Entrada'!$C$30:$G$30)*O32</f>
        <v>0</v>
      </c>
      <c r="P34" s="34">
        <f>LOOKUP(P9,'Datos de Entrada'!$C$2:$G$2,'Datos de Entrada'!$C$30:$G$30)*P32</f>
        <v>0</v>
      </c>
      <c r="Q34" s="34">
        <f>LOOKUP(Q9,'Datos de Entrada'!$C$2:$G$2,'Datos de Entrada'!$C$30:$G$30)*Q32</f>
        <v>0</v>
      </c>
      <c r="R34" s="34">
        <f>LOOKUP(R9,'Datos de Entrada'!$C$2:$G$2,'Datos de Entrada'!$C$30:$G$30)*R32</f>
        <v>0</v>
      </c>
      <c r="S34" s="34">
        <f>LOOKUP(S9,'Datos de Entrada'!$C$2:$G$2,'Datos de Entrada'!$C$30:$G$30)*S32</f>
        <v>0</v>
      </c>
      <c r="T34" s="34">
        <f>LOOKUP(T9,'Datos de Entrada'!$C$2:$G$2,'Datos de Entrada'!$C$30:$G$30)*T32</f>
        <v>0</v>
      </c>
      <c r="U34" s="34">
        <f>LOOKUP(U9,'Datos de Entrada'!$C$2:$G$2,'Datos de Entrada'!$C$30:$G$30)*U32</f>
        <v>0</v>
      </c>
      <c r="V34" s="34">
        <f>LOOKUP(V9,'Datos de Entrada'!$C$2:$G$2,'Datos de Entrada'!$C$30:$G$30)*V32</f>
        <v>0</v>
      </c>
      <c r="W34" s="34">
        <f>LOOKUP(W9,'Datos de Entrada'!$C$2:$G$2,'Datos de Entrada'!$C$30:$G$30)*W32</f>
        <v>0</v>
      </c>
      <c r="X34" s="34">
        <f>LOOKUP(X9,'Datos de Entrada'!$C$2:$G$2,'Datos de Entrada'!$C$30:$G$30)*X32</f>
        <v>0</v>
      </c>
      <c r="Y34" s="34">
        <f>LOOKUP(Y9,'Datos de Entrada'!$C$2:$G$2,'Datos de Entrada'!$C$30:$G$30)*Y32</f>
        <v>0</v>
      </c>
      <c r="Z34" s="34">
        <f>LOOKUP(Z9,'Datos de Entrada'!$C$2:$G$2,'Datos de Entrada'!$C$30:$G$30)*Z32</f>
        <v>0</v>
      </c>
      <c r="AA34" s="34">
        <f>LOOKUP(AA9,'Datos de Entrada'!$C$2:$G$2,'Datos de Entrada'!$C$30:$G$30)*AA32</f>
        <v>0</v>
      </c>
      <c r="AB34" s="34">
        <f>LOOKUP(AB9,'Datos de Entrada'!$C$2:$G$2,'Datos de Entrada'!$C$30:$G$30)*AB32</f>
        <v>0</v>
      </c>
      <c r="AC34" s="34">
        <f>LOOKUP(AC9,'Datos de Entrada'!$C$2:$G$2,'Datos de Entrada'!$C$30:$G$30)*AC32</f>
        <v>0</v>
      </c>
      <c r="AD34" s="34">
        <f>LOOKUP(AD9,'Datos de Entrada'!$C$2:$G$2,'Datos de Entrada'!$C$30:$G$30)*AD32</f>
        <v>0</v>
      </c>
      <c r="AE34" s="34">
        <f>LOOKUP(AE9,'Datos de Entrada'!$C$2:$G$2,'Datos de Entrada'!$C$30:$G$30)*AE32</f>
        <v>0</v>
      </c>
      <c r="AF34" s="34">
        <f>LOOKUP(AF9,'Datos de Entrada'!$C$2:$G$2,'Datos de Entrada'!$C$30:$G$30)*AF32</f>
        <v>0</v>
      </c>
      <c r="AG34" s="34">
        <f>LOOKUP(AG9,'Datos de Entrada'!$C$2:$G$2,'Datos de Entrada'!$C$30:$G$30)*AG32</f>
        <v>0</v>
      </c>
      <c r="AH34" s="34">
        <f>LOOKUP(AH9,'Datos de Entrada'!$C$2:$G$2,'Datos de Entrada'!$C$30:$G$30)*AH32</f>
        <v>0</v>
      </c>
      <c r="AI34" s="34">
        <f>LOOKUP(AI9,'Datos de Entrada'!$C$2:$G$2,'Datos de Entrada'!$C$30:$G$30)*AI32</f>
        <v>0</v>
      </c>
      <c r="AJ34" s="34">
        <f>LOOKUP(AJ9,'Datos de Entrada'!$C$2:$G$2,'Datos de Entrada'!$C$30:$G$30)*AJ32</f>
        <v>0</v>
      </c>
      <c r="AK34" s="34">
        <f>LOOKUP(AK9,'Datos de Entrada'!$C$2:$G$2,'Datos de Entrada'!$C$30:$G$30)*AK32</f>
        <v>0</v>
      </c>
      <c r="AL34" s="34">
        <f>LOOKUP(AL9,'Datos de Entrada'!$C$2:$G$2,'Datos de Entrada'!$C$30:$G$30)*AL32</f>
        <v>0</v>
      </c>
      <c r="AM34" s="34">
        <f>LOOKUP(AM9,'Datos de Entrada'!$C$2:$G$2,'Datos de Entrada'!$C$30:$G$30)*AM32</f>
        <v>0</v>
      </c>
      <c r="AN34" s="34">
        <f>LOOKUP(AN9,'Datos de Entrada'!$C$2:$G$2,'Datos de Entrada'!$C$30:$G$30)*AN32</f>
        <v>0</v>
      </c>
      <c r="AO34" s="34">
        <f>LOOKUP(AO9,'Datos de Entrada'!$C$2:$G$2,'Datos de Entrada'!$C$30:$G$30)*AO32</f>
        <v>0</v>
      </c>
      <c r="AP34" s="34">
        <f>LOOKUP(AP9,'Datos de Entrada'!$C$2:$G$2,'Datos de Entrada'!$C$30:$G$30)*AP32</f>
        <v>0</v>
      </c>
      <c r="AQ34" s="34">
        <f>LOOKUP(AQ9,'Datos de Entrada'!$C$2:$G$2,'Datos de Entrada'!$C$30:$G$30)*AQ32</f>
        <v>0</v>
      </c>
      <c r="AR34" s="34">
        <f>LOOKUP(AR9,'Datos de Entrada'!$C$2:$G$2,'Datos de Entrada'!$C$30:$G$30)*AR32</f>
        <v>0</v>
      </c>
      <c r="AS34" s="34">
        <f>LOOKUP(AS9,'Datos de Entrada'!$C$2:$G$2,'Datos de Entrada'!$C$30:$G$30)*AS32</f>
        <v>0</v>
      </c>
      <c r="AT34" s="34">
        <f>LOOKUP(AT9,'Datos de Entrada'!$C$2:$G$2,'Datos de Entrada'!$C$30:$G$30)*AT32</f>
        <v>0</v>
      </c>
      <c r="AU34" s="34">
        <f>LOOKUP(AU9,'Datos de Entrada'!$C$2:$G$2,'Datos de Entrada'!$C$30:$G$30)*AU32</f>
        <v>0</v>
      </c>
      <c r="AV34" s="34">
        <f>LOOKUP(AV9,'Datos de Entrada'!$C$2:$G$2,'Datos de Entrada'!$C$30:$G$30)*AV32</f>
        <v>0</v>
      </c>
      <c r="AW34" s="34">
        <f>LOOKUP(AW9,'Datos de Entrada'!$C$2:$G$2,'Datos de Entrada'!$C$30:$G$30)*AW32</f>
        <v>0</v>
      </c>
      <c r="AX34" s="34">
        <f>LOOKUP(AX9,'Datos de Entrada'!$C$2:$G$2,'Datos de Entrada'!$C$30:$G$30)*AX32</f>
        <v>0</v>
      </c>
      <c r="AY34" s="34">
        <f>LOOKUP(AY9,'Datos de Entrada'!$C$2:$G$2,'Datos de Entrada'!$C$30:$G$30)*AY32</f>
        <v>0</v>
      </c>
      <c r="AZ34" s="34">
        <f>LOOKUP(AZ9,'Datos de Entrada'!$C$2:$G$2,'Datos de Entrada'!$C$30:$G$30)*AZ32</f>
        <v>0</v>
      </c>
      <c r="BA34" s="34">
        <f>LOOKUP(BA9,'Datos de Entrada'!$C$2:$G$2,'Datos de Entrada'!$C$30:$G$30)*BA32</f>
        <v>0</v>
      </c>
      <c r="BB34" s="34">
        <f>LOOKUP(BB9,'Datos de Entrada'!$C$2:$G$2,'Datos de Entrada'!$C$30:$G$30)*BB32</f>
        <v>0</v>
      </c>
      <c r="BC34" s="34">
        <f>LOOKUP(BC9,'Datos de Entrada'!$C$2:$G$2,'Datos de Entrada'!$C$30:$G$30)*BC32</f>
        <v>0</v>
      </c>
      <c r="BD34" s="34">
        <f>LOOKUP(BD9,'Datos de Entrada'!$C$2:$G$2,'Datos de Entrada'!$C$30:$G$30)*BD32</f>
        <v>0</v>
      </c>
      <c r="BE34" s="34">
        <f>LOOKUP(BE9,'Datos de Entrada'!$C$2:$G$2,'Datos de Entrada'!$C$30:$G$30)*BE32</f>
        <v>0</v>
      </c>
      <c r="BF34" s="34">
        <f>LOOKUP(BF9,'Datos de Entrada'!$C$2:$G$2,'Datos de Entrada'!$C$30:$G$30)*BF32</f>
        <v>0</v>
      </c>
      <c r="BG34" s="34">
        <f>LOOKUP(BG9,'Datos de Entrada'!$C$2:$G$2,'Datos de Entrada'!$C$30:$G$30)*BG32</f>
        <v>0</v>
      </c>
      <c r="BH34" s="34">
        <f>LOOKUP(BH9,'Datos de Entrada'!$C$2:$G$2,'Datos de Entrada'!$C$30:$G$30)*BH32</f>
        <v>0</v>
      </c>
      <c r="BI34" s="34">
        <f>LOOKUP(BI9,'Datos de Entrada'!$C$2:$G$2,'Datos de Entrada'!$C$30:$G$30)*BI32</f>
        <v>0</v>
      </c>
      <c r="BJ34" s="34">
        <f>LOOKUP(BJ9,'Datos de Entrada'!$C$2:$G$2,'Datos de Entrada'!$C$30:$G$30)*BJ32</f>
        <v>0</v>
      </c>
    </row>
    <row r="35" spans="1:62" x14ac:dyDescent="0.25">
      <c r="A35" s="6" t="s">
        <v>77</v>
      </c>
      <c r="C35" s="34">
        <f>LOOKUP(C9,'Datos de Entrada'!$C$2:$G$2,'Datos de Entrada'!$C$31:$G$31)*C33</f>
        <v>0</v>
      </c>
      <c r="D35" s="34">
        <f>LOOKUP(D9,'Datos de Entrada'!$C$2:$G$2,'Datos de Entrada'!$C$31:$G$31)*D33</f>
        <v>0</v>
      </c>
      <c r="E35" s="34">
        <f>LOOKUP(E9,'Datos de Entrada'!$C$2:$G$2,'Datos de Entrada'!$C$31:$G$31)*E33</f>
        <v>0</v>
      </c>
      <c r="F35" s="34">
        <f>LOOKUP(F9,'Datos de Entrada'!$C$2:$G$2,'Datos de Entrada'!$C$31:$G$31)*F33</f>
        <v>0</v>
      </c>
      <c r="G35" s="34">
        <f>LOOKUP(G9,'Datos de Entrada'!$C$2:$G$2,'Datos de Entrada'!$C$31:$G$31)*G33</f>
        <v>0</v>
      </c>
      <c r="H35" s="34">
        <f>LOOKUP(H9,'Datos de Entrada'!$C$2:$G$2,'Datos de Entrada'!$C$31:$G$31)*H33</f>
        <v>0</v>
      </c>
      <c r="I35" s="34">
        <f>LOOKUP(I9,'Datos de Entrada'!$C$2:$G$2,'Datos de Entrada'!$C$31:$G$31)*I33</f>
        <v>0</v>
      </c>
      <c r="J35" s="34">
        <f>LOOKUP(J9,'Datos de Entrada'!$C$2:$G$2,'Datos de Entrada'!$C$31:$G$31)*J33</f>
        <v>0</v>
      </c>
      <c r="K35" s="34">
        <f>LOOKUP(K9,'Datos de Entrada'!$C$2:$G$2,'Datos de Entrada'!$C$31:$G$31)*K33</f>
        <v>0</v>
      </c>
      <c r="L35" s="34">
        <f>LOOKUP(L9,'Datos de Entrada'!$C$2:$G$2,'Datos de Entrada'!$C$31:$G$31)*L33</f>
        <v>0</v>
      </c>
      <c r="M35" s="34">
        <f>LOOKUP(M9,'Datos de Entrada'!$C$2:$G$2,'Datos de Entrada'!$C$31:$G$31)*M33</f>
        <v>0</v>
      </c>
      <c r="N35" s="34">
        <f>LOOKUP(N9,'Datos de Entrada'!$C$2:$G$2,'Datos de Entrada'!$C$31:$G$31)*N33</f>
        <v>0</v>
      </c>
      <c r="O35" s="34">
        <f>LOOKUP(O9,'Datos de Entrada'!$C$2:$G$2,'Datos de Entrada'!$C$31:$G$31)*O33</f>
        <v>0</v>
      </c>
      <c r="P35" s="34">
        <f>LOOKUP(P9,'Datos de Entrada'!$C$2:$G$2,'Datos de Entrada'!$C$31:$G$31)*P33</f>
        <v>0</v>
      </c>
      <c r="Q35" s="34">
        <f>LOOKUP(Q9,'Datos de Entrada'!$C$2:$G$2,'Datos de Entrada'!$C$31:$G$31)*Q33</f>
        <v>0</v>
      </c>
      <c r="R35" s="34">
        <f>LOOKUP(R9,'Datos de Entrada'!$C$2:$G$2,'Datos de Entrada'!$C$31:$G$31)*R33</f>
        <v>0</v>
      </c>
      <c r="S35" s="34">
        <f>LOOKUP(S9,'Datos de Entrada'!$C$2:$G$2,'Datos de Entrada'!$C$31:$G$31)*S33</f>
        <v>0</v>
      </c>
      <c r="T35" s="34">
        <f>LOOKUP(T9,'Datos de Entrada'!$C$2:$G$2,'Datos de Entrada'!$C$31:$G$31)*T33</f>
        <v>0</v>
      </c>
      <c r="U35" s="34">
        <f>LOOKUP(U9,'Datos de Entrada'!$C$2:$G$2,'Datos de Entrada'!$C$31:$G$31)*U33</f>
        <v>0</v>
      </c>
      <c r="V35" s="34">
        <f>LOOKUP(V9,'Datos de Entrada'!$C$2:$G$2,'Datos de Entrada'!$C$31:$G$31)*V33</f>
        <v>0</v>
      </c>
      <c r="W35" s="34">
        <f>LOOKUP(W9,'Datos de Entrada'!$C$2:$G$2,'Datos de Entrada'!$C$31:$G$31)*W33</f>
        <v>0</v>
      </c>
      <c r="X35" s="34">
        <f>LOOKUP(X9,'Datos de Entrada'!$C$2:$G$2,'Datos de Entrada'!$C$31:$G$31)*X33</f>
        <v>0</v>
      </c>
      <c r="Y35" s="34">
        <f>LOOKUP(Y9,'Datos de Entrada'!$C$2:$G$2,'Datos de Entrada'!$C$31:$G$31)*Y33</f>
        <v>0</v>
      </c>
      <c r="Z35" s="34">
        <f>LOOKUP(Z9,'Datos de Entrada'!$C$2:$G$2,'Datos de Entrada'!$C$31:$G$31)*Z33</f>
        <v>0</v>
      </c>
      <c r="AA35" s="34">
        <f>LOOKUP(AA9,'Datos de Entrada'!$C$2:$G$2,'Datos de Entrada'!$C$31:$G$31)*AA33</f>
        <v>0</v>
      </c>
      <c r="AB35" s="34">
        <f>LOOKUP(AB9,'Datos de Entrada'!$C$2:$G$2,'Datos de Entrada'!$C$31:$G$31)*AB33</f>
        <v>0</v>
      </c>
      <c r="AC35" s="34">
        <f>LOOKUP(AC9,'Datos de Entrada'!$C$2:$G$2,'Datos de Entrada'!$C$31:$G$31)*AC33</f>
        <v>0</v>
      </c>
      <c r="AD35" s="34">
        <f>LOOKUP(AD9,'Datos de Entrada'!$C$2:$G$2,'Datos de Entrada'!$C$31:$G$31)*AD33</f>
        <v>0</v>
      </c>
      <c r="AE35" s="34">
        <f>LOOKUP(AE9,'Datos de Entrada'!$C$2:$G$2,'Datos de Entrada'!$C$31:$G$31)*AE33</f>
        <v>0</v>
      </c>
      <c r="AF35" s="34">
        <f>LOOKUP(AF9,'Datos de Entrada'!$C$2:$G$2,'Datos de Entrada'!$C$31:$G$31)*AF33</f>
        <v>0</v>
      </c>
      <c r="AG35" s="34">
        <f>LOOKUP(AG9,'Datos de Entrada'!$C$2:$G$2,'Datos de Entrada'!$C$31:$G$31)*AG33</f>
        <v>0</v>
      </c>
      <c r="AH35" s="34">
        <f>LOOKUP(AH9,'Datos de Entrada'!$C$2:$G$2,'Datos de Entrada'!$C$31:$G$31)*AH33</f>
        <v>0</v>
      </c>
      <c r="AI35" s="34">
        <f>LOOKUP(AI9,'Datos de Entrada'!$C$2:$G$2,'Datos de Entrada'!$C$31:$G$31)*AI33</f>
        <v>0</v>
      </c>
      <c r="AJ35" s="34">
        <f>LOOKUP(AJ9,'Datos de Entrada'!$C$2:$G$2,'Datos de Entrada'!$C$31:$G$31)*AJ33</f>
        <v>0</v>
      </c>
      <c r="AK35" s="34">
        <f>LOOKUP(AK9,'Datos de Entrada'!$C$2:$G$2,'Datos de Entrada'!$C$31:$G$31)*AK33</f>
        <v>0</v>
      </c>
      <c r="AL35" s="34">
        <f>LOOKUP(AL9,'Datos de Entrada'!$C$2:$G$2,'Datos de Entrada'!$C$31:$G$31)*AL33</f>
        <v>0</v>
      </c>
      <c r="AM35" s="34">
        <f>LOOKUP(AM9,'Datos de Entrada'!$C$2:$G$2,'Datos de Entrada'!$C$31:$G$31)*AM33</f>
        <v>0</v>
      </c>
      <c r="AN35" s="34">
        <f>LOOKUP(AN9,'Datos de Entrada'!$C$2:$G$2,'Datos de Entrada'!$C$31:$G$31)*AN33</f>
        <v>0</v>
      </c>
      <c r="AO35" s="34">
        <f>LOOKUP(AO9,'Datos de Entrada'!$C$2:$G$2,'Datos de Entrada'!$C$31:$G$31)*AO33</f>
        <v>0</v>
      </c>
      <c r="AP35" s="34">
        <f>LOOKUP(AP9,'Datos de Entrada'!$C$2:$G$2,'Datos de Entrada'!$C$31:$G$31)*AP33</f>
        <v>0</v>
      </c>
      <c r="AQ35" s="34">
        <f>LOOKUP(AQ9,'Datos de Entrada'!$C$2:$G$2,'Datos de Entrada'!$C$31:$G$31)*AQ33</f>
        <v>0</v>
      </c>
      <c r="AR35" s="34">
        <f>LOOKUP(AR9,'Datos de Entrada'!$C$2:$G$2,'Datos de Entrada'!$C$31:$G$31)*AR33</f>
        <v>0</v>
      </c>
      <c r="AS35" s="34">
        <f>LOOKUP(AS9,'Datos de Entrada'!$C$2:$G$2,'Datos de Entrada'!$C$31:$G$31)*AS33</f>
        <v>0</v>
      </c>
      <c r="AT35" s="34">
        <f>LOOKUP(AT9,'Datos de Entrada'!$C$2:$G$2,'Datos de Entrada'!$C$31:$G$31)*AT33</f>
        <v>0</v>
      </c>
      <c r="AU35" s="34">
        <f>LOOKUP(AU9,'Datos de Entrada'!$C$2:$G$2,'Datos de Entrada'!$C$31:$G$31)*AU33</f>
        <v>0</v>
      </c>
      <c r="AV35" s="34">
        <f>LOOKUP(AV9,'Datos de Entrada'!$C$2:$G$2,'Datos de Entrada'!$C$31:$G$31)*AV33</f>
        <v>0</v>
      </c>
      <c r="AW35" s="34">
        <f>LOOKUP(AW9,'Datos de Entrada'!$C$2:$G$2,'Datos de Entrada'!$C$31:$G$31)*AW33</f>
        <v>0</v>
      </c>
      <c r="AX35" s="34">
        <f>LOOKUP(AX9,'Datos de Entrada'!$C$2:$G$2,'Datos de Entrada'!$C$31:$G$31)*AX33</f>
        <v>0</v>
      </c>
      <c r="AY35" s="34">
        <f>LOOKUP(AY9,'Datos de Entrada'!$C$2:$G$2,'Datos de Entrada'!$C$31:$G$31)*AY33</f>
        <v>0</v>
      </c>
      <c r="AZ35" s="34">
        <f>LOOKUP(AZ9,'Datos de Entrada'!$C$2:$G$2,'Datos de Entrada'!$C$31:$G$31)*AZ33</f>
        <v>0</v>
      </c>
      <c r="BA35" s="34">
        <f>LOOKUP(BA9,'Datos de Entrada'!$C$2:$G$2,'Datos de Entrada'!$C$31:$G$31)*BA33</f>
        <v>0</v>
      </c>
      <c r="BB35" s="34">
        <f>LOOKUP(BB9,'Datos de Entrada'!$C$2:$G$2,'Datos de Entrada'!$C$31:$G$31)*BB33</f>
        <v>0</v>
      </c>
      <c r="BC35" s="34">
        <f>LOOKUP(BC9,'Datos de Entrada'!$C$2:$G$2,'Datos de Entrada'!$C$31:$G$31)*BC33</f>
        <v>0</v>
      </c>
      <c r="BD35" s="34">
        <f>LOOKUP(BD9,'Datos de Entrada'!$C$2:$G$2,'Datos de Entrada'!$C$31:$G$31)*BD33</f>
        <v>0</v>
      </c>
      <c r="BE35" s="34">
        <f>LOOKUP(BE9,'Datos de Entrada'!$C$2:$G$2,'Datos de Entrada'!$C$31:$G$31)*BE33</f>
        <v>0</v>
      </c>
      <c r="BF35" s="34">
        <f>LOOKUP(BF9,'Datos de Entrada'!$C$2:$G$2,'Datos de Entrada'!$C$31:$G$31)*BF33</f>
        <v>0</v>
      </c>
      <c r="BG35" s="34">
        <f>LOOKUP(BG9,'Datos de Entrada'!$C$2:$G$2,'Datos de Entrada'!$C$31:$G$31)*BG33</f>
        <v>0</v>
      </c>
      <c r="BH35" s="34">
        <f>LOOKUP(BH9,'Datos de Entrada'!$C$2:$G$2,'Datos de Entrada'!$C$31:$G$31)*BH33</f>
        <v>0</v>
      </c>
      <c r="BI35" s="34">
        <f>LOOKUP(BI9,'Datos de Entrada'!$C$2:$G$2,'Datos de Entrada'!$C$31:$G$31)*BI33</f>
        <v>0</v>
      </c>
      <c r="BJ35" s="34">
        <f>LOOKUP(BJ9,'Datos de Entrada'!$C$2:$G$2,'Datos de Entrada'!$C$31:$G$31)*BJ33</f>
        <v>0</v>
      </c>
    </row>
    <row r="36" spans="1:62" x14ac:dyDescent="0.25">
      <c r="A36" s="6" t="s">
        <v>268</v>
      </c>
      <c r="C36" s="31">
        <f>C33*$B$1</f>
        <v>0</v>
      </c>
      <c r="D36" s="31">
        <f t="shared" ref="D36:BJ36" si="33">D33*$B$1</f>
        <v>0</v>
      </c>
      <c r="E36" s="31">
        <f t="shared" si="33"/>
        <v>0</v>
      </c>
      <c r="F36" s="31">
        <f t="shared" si="33"/>
        <v>0</v>
      </c>
      <c r="G36" s="31">
        <f t="shared" si="33"/>
        <v>0</v>
      </c>
      <c r="H36" s="31">
        <f t="shared" si="33"/>
        <v>0</v>
      </c>
      <c r="I36" s="31">
        <f t="shared" si="33"/>
        <v>0</v>
      </c>
      <c r="J36" s="31">
        <f t="shared" si="33"/>
        <v>0</v>
      </c>
      <c r="K36" s="31">
        <f t="shared" si="33"/>
        <v>0</v>
      </c>
      <c r="L36" s="31">
        <f t="shared" si="33"/>
        <v>0</v>
      </c>
      <c r="M36" s="31">
        <f t="shared" si="33"/>
        <v>0</v>
      </c>
      <c r="N36" s="31">
        <f t="shared" si="33"/>
        <v>0</v>
      </c>
      <c r="O36" s="31">
        <f t="shared" si="33"/>
        <v>0</v>
      </c>
      <c r="P36" s="31">
        <f t="shared" si="33"/>
        <v>0</v>
      </c>
      <c r="Q36" s="31">
        <f t="shared" si="33"/>
        <v>0</v>
      </c>
      <c r="R36" s="31">
        <f t="shared" si="33"/>
        <v>0</v>
      </c>
      <c r="S36" s="31">
        <f t="shared" si="33"/>
        <v>0</v>
      </c>
      <c r="T36" s="31">
        <f t="shared" si="33"/>
        <v>0</v>
      </c>
      <c r="U36" s="31">
        <f t="shared" si="33"/>
        <v>0</v>
      </c>
      <c r="V36" s="31">
        <f t="shared" si="33"/>
        <v>0</v>
      </c>
      <c r="W36" s="31">
        <f t="shared" si="33"/>
        <v>0</v>
      </c>
      <c r="X36" s="31">
        <f t="shared" si="33"/>
        <v>0</v>
      </c>
      <c r="Y36" s="31">
        <f t="shared" si="33"/>
        <v>0</v>
      </c>
      <c r="Z36" s="31">
        <f t="shared" si="33"/>
        <v>0</v>
      </c>
      <c r="AA36" s="31">
        <f t="shared" si="33"/>
        <v>0</v>
      </c>
      <c r="AB36" s="31">
        <f t="shared" si="33"/>
        <v>0</v>
      </c>
      <c r="AC36" s="31">
        <f t="shared" si="33"/>
        <v>0</v>
      </c>
      <c r="AD36" s="31">
        <f t="shared" si="33"/>
        <v>0</v>
      </c>
      <c r="AE36" s="31">
        <f t="shared" si="33"/>
        <v>0</v>
      </c>
      <c r="AF36" s="31">
        <f t="shared" si="33"/>
        <v>0</v>
      </c>
      <c r="AG36" s="31">
        <f t="shared" si="33"/>
        <v>0</v>
      </c>
      <c r="AH36" s="31">
        <f t="shared" si="33"/>
        <v>0</v>
      </c>
      <c r="AI36" s="31">
        <f t="shared" si="33"/>
        <v>0</v>
      </c>
      <c r="AJ36" s="31">
        <f t="shared" si="33"/>
        <v>0</v>
      </c>
      <c r="AK36" s="31">
        <f t="shared" si="33"/>
        <v>0</v>
      </c>
      <c r="AL36" s="31">
        <f t="shared" si="33"/>
        <v>0</v>
      </c>
      <c r="AM36" s="31">
        <f t="shared" si="33"/>
        <v>0</v>
      </c>
      <c r="AN36" s="31">
        <f t="shared" si="33"/>
        <v>0</v>
      </c>
      <c r="AO36" s="31">
        <f t="shared" si="33"/>
        <v>0</v>
      </c>
      <c r="AP36" s="31">
        <f t="shared" si="33"/>
        <v>0</v>
      </c>
      <c r="AQ36" s="31">
        <f t="shared" si="33"/>
        <v>0</v>
      </c>
      <c r="AR36" s="31">
        <f t="shared" si="33"/>
        <v>0</v>
      </c>
      <c r="AS36" s="31">
        <f t="shared" si="33"/>
        <v>0</v>
      </c>
      <c r="AT36" s="31">
        <f t="shared" si="33"/>
        <v>0</v>
      </c>
      <c r="AU36" s="31">
        <f t="shared" si="33"/>
        <v>0</v>
      </c>
      <c r="AV36" s="31">
        <f t="shared" si="33"/>
        <v>0</v>
      </c>
      <c r="AW36" s="31">
        <f t="shared" si="33"/>
        <v>0</v>
      </c>
      <c r="AX36" s="31">
        <f t="shared" si="33"/>
        <v>0</v>
      </c>
      <c r="AY36" s="31">
        <f t="shared" si="33"/>
        <v>0</v>
      </c>
      <c r="AZ36" s="31">
        <f t="shared" si="33"/>
        <v>0</v>
      </c>
      <c r="BA36" s="31">
        <f t="shared" si="33"/>
        <v>0</v>
      </c>
      <c r="BB36" s="31">
        <f t="shared" si="33"/>
        <v>0</v>
      </c>
      <c r="BC36" s="31">
        <f t="shared" si="33"/>
        <v>0</v>
      </c>
      <c r="BD36" s="31">
        <f t="shared" si="33"/>
        <v>0</v>
      </c>
      <c r="BE36" s="31">
        <f t="shared" si="33"/>
        <v>0</v>
      </c>
      <c r="BF36" s="31">
        <f t="shared" si="33"/>
        <v>0</v>
      </c>
      <c r="BG36" s="31">
        <f t="shared" si="33"/>
        <v>0</v>
      </c>
      <c r="BH36" s="31">
        <f t="shared" si="33"/>
        <v>0</v>
      </c>
      <c r="BI36" s="31">
        <f t="shared" si="33"/>
        <v>0</v>
      </c>
      <c r="BJ36" s="31">
        <f t="shared" si="33"/>
        <v>0</v>
      </c>
    </row>
    <row r="37" spans="1:62" x14ac:dyDescent="0.25">
      <c r="A37" s="6" t="s">
        <v>65</v>
      </c>
      <c r="C37" s="31">
        <f>C33*$B$2</f>
        <v>0</v>
      </c>
      <c r="D37" s="31">
        <f t="shared" ref="D37:BJ37" si="34">D33*$B$2</f>
        <v>0</v>
      </c>
      <c r="E37" s="31">
        <f t="shared" si="34"/>
        <v>0</v>
      </c>
      <c r="F37" s="31">
        <f t="shared" si="34"/>
        <v>0</v>
      </c>
      <c r="G37" s="31">
        <f t="shared" si="34"/>
        <v>0</v>
      </c>
      <c r="H37" s="31">
        <f t="shared" si="34"/>
        <v>0</v>
      </c>
      <c r="I37" s="31">
        <f t="shared" si="34"/>
        <v>0</v>
      </c>
      <c r="J37" s="31">
        <f t="shared" si="34"/>
        <v>0</v>
      </c>
      <c r="K37" s="31">
        <f t="shared" si="34"/>
        <v>0</v>
      </c>
      <c r="L37" s="31">
        <f t="shared" si="34"/>
        <v>0</v>
      </c>
      <c r="M37" s="31">
        <f t="shared" si="34"/>
        <v>0</v>
      </c>
      <c r="N37" s="31">
        <f t="shared" si="34"/>
        <v>0</v>
      </c>
      <c r="O37" s="31">
        <f t="shared" si="34"/>
        <v>0</v>
      </c>
      <c r="P37" s="31">
        <f t="shared" si="34"/>
        <v>0</v>
      </c>
      <c r="Q37" s="31">
        <f t="shared" si="34"/>
        <v>0</v>
      </c>
      <c r="R37" s="31">
        <f t="shared" si="34"/>
        <v>0</v>
      </c>
      <c r="S37" s="31">
        <f t="shared" si="34"/>
        <v>0</v>
      </c>
      <c r="T37" s="31">
        <f t="shared" si="34"/>
        <v>0</v>
      </c>
      <c r="U37" s="31">
        <f t="shared" si="34"/>
        <v>0</v>
      </c>
      <c r="V37" s="31">
        <f t="shared" si="34"/>
        <v>0</v>
      </c>
      <c r="W37" s="31">
        <f t="shared" si="34"/>
        <v>0</v>
      </c>
      <c r="X37" s="31">
        <f t="shared" si="34"/>
        <v>0</v>
      </c>
      <c r="Y37" s="31">
        <f t="shared" si="34"/>
        <v>0</v>
      </c>
      <c r="Z37" s="31">
        <f t="shared" si="34"/>
        <v>0</v>
      </c>
      <c r="AA37" s="31">
        <f t="shared" si="34"/>
        <v>0</v>
      </c>
      <c r="AB37" s="31">
        <f t="shared" si="34"/>
        <v>0</v>
      </c>
      <c r="AC37" s="31">
        <f t="shared" si="34"/>
        <v>0</v>
      </c>
      <c r="AD37" s="31">
        <f t="shared" si="34"/>
        <v>0</v>
      </c>
      <c r="AE37" s="31">
        <f t="shared" si="34"/>
        <v>0</v>
      </c>
      <c r="AF37" s="31">
        <f t="shared" si="34"/>
        <v>0</v>
      </c>
      <c r="AG37" s="31">
        <f t="shared" si="34"/>
        <v>0</v>
      </c>
      <c r="AH37" s="31">
        <f t="shared" si="34"/>
        <v>0</v>
      </c>
      <c r="AI37" s="31">
        <f t="shared" si="34"/>
        <v>0</v>
      </c>
      <c r="AJ37" s="31">
        <f t="shared" si="34"/>
        <v>0</v>
      </c>
      <c r="AK37" s="31">
        <f t="shared" si="34"/>
        <v>0</v>
      </c>
      <c r="AL37" s="31">
        <f t="shared" si="34"/>
        <v>0</v>
      </c>
      <c r="AM37" s="31">
        <f t="shared" si="34"/>
        <v>0</v>
      </c>
      <c r="AN37" s="31">
        <f t="shared" si="34"/>
        <v>0</v>
      </c>
      <c r="AO37" s="31">
        <f t="shared" si="34"/>
        <v>0</v>
      </c>
      <c r="AP37" s="31">
        <f t="shared" si="34"/>
        <v>0</v>
      </c>
      <c r="AQ37" s="31">
        <f t="shared" si="34"/>
        <v>0</v>
      </c>
      <c r="AR37" s="31">
        <f t="shared" si="34"/>
        <v>0</v>
      </c>
      <c r="AS37" s="31">
        <f t="shared" si="34"/>
        <v>0</v>
      </c>
      <c r="AT37" s="31">
        <f t="shared" si="34"/>
        <v>0</v>
      </c>
      <c r="AU37" s="31">
        <f t="shared" si="34"/>
        <v>0</v>
      </c>
      <c r="AV37" s="31">
        <f t="shared" si="34"/>
        <v>0</v>
      </c>
      <c r="AW37" s="31">
        <f t="shared" si="34"/>
        <v>0</v>
      </c>
      <c r="AX37" s="31">
        <f t="shared" si="34"/>
        <v>0</v>
      </c>
      <c r="AY37" s="31">
        <f t="shared" si="34"/>
        <v>0</v>
      </c>
      <c r="AZ37" s="31">
        <f t="shared" si="34"/>
        <v>0</v>
      </c>
      <c r="BA37" s="31">
        <f t="shared" si="34"/>
        <v>0</v>
      </c>
      <c r="BB37" s="31">
        <f t="shared" si="34"/>
        <v>0</v>
      </c>
      <c r="BC37" s="31">
        <f t="shared" si="34"/>
        <v>0</v>
      </c>
      <c r="BD37" s="31">
        <f t="shared" si="34"/>
        <v>0</v>
      </c>
      <c r="BE37" s="31">
        <f t="shared" si="34"/>
        <v>0</v>
      </c>
      <c r="BF37" s="31">
        <f t="shared" si="34"/>
        <v>0</v>
      </c>
      <c r="BG37" s="31">
        <f t="shared" si="34"/>
        <v>0</v>
      </c>
      <c r="BH37" s="31">
        <f t="shared" si="34"/>
        <v>0</v>
      </c>
      <c r="BI37" s="31">
        <f t="shared" si="34"/>
        <v>0</v>
      </c>
      <c r="BJ37" s="31">
        <f t="shared" si="34"/>
        <v>0</v>
      </c>
    </row>
    <row r="38" spans="1:62" x14ac:dyDescent="0.25">
      <c r="A38" s="6" t="s">
        <v>66</v>
      </c>
      <c r="C38" s="31">
        <f>C33*$B$3</f>
        <v>0</v>
      </c>
      <c r="D38" s="31">
        <f t="shared" ref="D38:BJ38" si="35">D33*$B$3</f>
        <v>0</v>
      </c>
      <c r="E38" s="31">
        <f t="shared" si="35"/>
        <v>0</v>
      </c>
      <c r="F38" s="31">
        <f t="shared" si="35"/>
        <v>0</v>
      </c>
      <c r="G38" s="31">
        <f t="shared" si="35"/>
        <v>0</v>
      </c>
      <c r="H38" s="31">
        <f t="shared" si="35"/>
        <v>0</v>
      </c>
      <c r="I38" s="31">
        <f t="shared" si="35"/>
        <v>0</v>
      </c>
      <c r="J38" s="31">
        <f t="shared" si="35"/>
        <v>0</v>
      </c>
      <c r="K38" s="31">
        <f t="shared" si="35"/>
        <v>0</v>
      </c>
      <c r="L38" s="31">
        <f t="shared" si="35"/>
        <v>0</v>
      </c>
      <c r="M38" s="31">
        <f t="shared" si="35"/>
        <v>0</v>
      </c>
      <c r="N38" s="31">
        <f t="shared" si="35"/>
        <v>0</v>
      </c>
      <c r="O38" s="31">
        <f t="shared" si="35"/>
        <v>0</v>
      </c>
      <c r="P38" s="31">
        <f t="shared" si="35"/>
        <v>0</v>
      </c>
      <c r="Q38" s="31">
        <f t="shared" si="35"/>
        <v>0</v>
      </c>
      <c r="R38" s="31">
        <f t="shared" si="35"/>
        <v>0</v>
      </c>
      <c r="S38" s="31">
        <f t="shared" si="35"/>
        <v>0</v>
      </c>
      <c r="T38" s="31">
        <f t="shared" si="35"/>
        <v>0</v>
      </c>
      <c r="U38" s="31">
        <f t="shared" si="35"/>
        <v>0</v>
      </c>
      <c r="V38" s="31">
        <f t="shared" si="35"/>
        <v>0</v>
      </c>
      <c r="W38" s="31">
        <f t="shared" si="35"/>
        <v>0</v>
      </c>
      <c r="X38" s="31">
        <f t="shared" si="35"/>
        <v>0</v>
      </c>
      <c r="Y38" s="31">
        <f t="shared" si="35"/>
        <v>0</v>
      </c>
      <c r="Z38" s="31">
        <f t="shared" si="35"/>
        <v>0</v>
      </c>
      <c r="AA38" s="31">
        <f t="shared" si="35"/>
        <v>0</v>
      </c>
      <c r="AB38" s="31">
        <f t="shared" si="35"/>
        <v>0</v>
      </c>
      <c r="AC38" s="31">
        <f t="shared" si="35"/>
        <v>0</v>
      </c>
      <c r="AD38" s="31">
        <f t="shared" si="35"/>
        <v>0</v>
      </c>
      <c r="AE38" s="31">
        <f t="shared" si="35"/>
        <v>0</v>
      </c>
      <c r="AF38" s="31">
        <f t="shared" si="35"/>
        <v>0</v>
      </c>
      <c r="AG38" s="31">
        <f t="shared" si="35"/>
        <v>0</v>
      </c>
      <c r="AH38" s="31">
        <f t="shared" si="35"/>
        <v>0</v>
      </c>
      <c r="AI38" s="31">
        <f t="shared" si="35"/>
        <v>0</v>
      </c>
      <c r="AJ38" s="31">
        <f t="shared" si="35"/>
        <v>0</v>
      </c>
      <c r="AK38" s="31">
        <f t="shared" si="35"/>
        <v>0</v>
      </c>
      <c r="AL38" s="31">
        <f t="shared" si="35"/>
        <v>0</v>
      </c>
      <c r="AM38" s="31">
        <f t="shared" si="35"/>
        <v>0</v>
      </c>
      <c r="AN38" s="31">
        <f t="shared" si="35"/>
        <v>0</v>
      </c>
      <c r="AO38" s="31">
        <f t="shared" si="35"/>
        <v>0</v>
      </c>
      <c r="AP38" s="31">
        <f t="shared" si="35"/>
        <v>0</v>
      </c>
      <c r="AQ38" s="31">
        <f t="shared" si="35"/>
        <v>0</v>
      </c>
      <c r="AR38" s="31">
        <f t="shared" si="35"/>
        <v>0</v>
      </c>
      <c r="AS38" s="31">
        <f t="shared" si="35"/>
        <v>0</v>
      </c>
      <c r="AT38" s="31">
        <f t="shared" si="35"/>
        <v>0</v>
      </c>
      <c r="AU38" s="31">
        <f t="shared" si="35"/>
        <v>0</v>
      </c>
      <c r="AV38" s="31">
        <f t="shared" si="35"/>
        <v>0</v>
      </c>
      <c r="AW38" s="31">
        <f t="shared" si="35"/>
        <v>0</v>
      </c>
      <c r="AX38" s="31">
        <f t="shared" si="35"/>
        <v>0</v>
      </c>
      <c r="AY38" s="31">
        <f t="shared" si="35"/>
        <v>0</v>
      </c>
      <c r="AZ38" s="31">
        <f t="shared" si="35"/>
        <v>0</v>
      </c>
      <c r="BA38" s="31">
        <f t="shared" si="35"/>
        <v>0</v>
      </c>
      <c r="BB38" s="31">
        <f t="shared" si="35"/>
        <v>0</v>
      </c>
      <c r="BC38" s="31">
        <f t="shared" si="35"/>
        <v>0</v>
      </c>
      <c r="BD38" s="31">
        <f t="shared" si="35"/>
        <v>0</v>
      </c>
      <c r="BE38" s="31">
        <f t="shared" si="35"/>
        <v>0</v>
      </c>
      <c r="BF38" s="31">
        <f t="shared" si="35"/>
        <v>0</v>
      </c>
      <c r="BG38" s="31">
        <f t="shared" si="35"/>
        <v>0</v>
      </c>
      <c r="BH38" s="31">
        <f t="shared" si="35"/>
        <v>0</v>
      </c>
      <c r="BI38" s="31">
        <f t="shared" si="35"/>
        <v>0</v>
      </c>
      <c r="BJ38" s="31">
        <f t="shared" si="35"/>
        <v>0</v>
      </c>
    </row>
    <row r="39" spans="1:62" x14ac:dyDescent="0.25">
      <c r="A39" s="26" t="s">
        <v>78</v>
      </c>
      <c r="C39" s="31">
        <f>+C38</f>
        <v>0</v>
      </c>
      <c r="D39" s="31">
        <f>+D38</f>
        <v>0</v>
      </c>
      <c r="E39" s="31">
        <f>+E38</f>
        <v>0</v>
      </c>
      <c r="F39" s="31">
        <f>+F38</f>
        <v>0</v>
      </c>
      <c r="G39" s="31">
        <f>+G38</f>
        <v>0</v>
      </c>
      <c r="H39" s="31"/>
      <c r="I39" s="31">
        <f>+I38</f>
        <v>0</v>
      </c>
      <c r="J39" s="31">
        <f>+I39+J38</f>
        <v>0</v>
      </c>
      <c r="K39" s="31">
        <f>+J39+K38</f>
        <v>0</v>
      </c>
      <c r="L39" s="31">
        <f>+K39+L38</f>
        <v>0</v>
      </c>
      <c r="M39" s="31">
        <f>+L39+M38</f>
        <v>0</v>
      </c>
      <c r="N39" s="31"/>
      <c r="O39" s="31">
        <f>+O38</f>
        <v>0</v>
      </c>
      <c r="P39" s="31">
        <f>+O39+P38</f>
        <v>0</v>
      </c>
      <c r="Q39" s="31">
        <f>+P39+Q38</f>
        <v>0</v>
      </c>
      <c r="R39" s="31">
        <f>+Q39+R38</f>
        <v>0</v>
      </c>
      <c r="S39" s="31">
        <f>+R39+S38</f>
        <v>0</v>
      </c>
      <c r="T39" s="31"/>
      <c r="U39" s="31">
        <f>+U38</f>
        <v>0</v>
      </c>
      <c r="V39" s="31">
        <f>+U39+V38</f>
        <v>0</v>
      </c>
      <c r="W39" s="31">
        <f>+V39+W38</f>
        <v>0</v>
      </c>
      <c r="X39" s="31">
        <f>+W39+X38</f>
        <v>0</v>
      </c>
      <c r="Y39" s="31">
        <f>+X39+Y38</f>
        <v>0</v>
      </c>
      <c r="Z39" s="31"/>
      <c r="AA39" s="31">
        <f>+AA38</f>
        <v>0</v>
      </c>
      <c r="AB39" s="31">
        <f>+AA39+AB38</f>
        <v>0</v>
      </c>
      <c r="AC39" s="31">
        <f>+AB39+AC38</f>
        <v>0</v>
      </c>
      <c r="AD39" s="31">
        <f>+AC39+AD38</f>
        <v>0</v>
      </c>
      <c r="AE39" s="31">
        <f>+AD39+AE38</f>
        <v>0</v>
      </c>
      <c r="AF39" s="31"/>
      <c r="AG39" s="31">
        <f>+AG38</f>
        <v>0</v>
      </c>
      <c r="AH39" s="31">
        <f>+AG39+AH38</f>
        <v>0</v>
      </c>
      <c r="AI39" s="31">
        <f>+AH39+AI38</f>
        <v>0</v>
      </c>
      <c r="AJ39" s="31">
        <f>+AI39+AJ38</f>
        <v>0</v>
      </c>
      <c r="AK39" s="31">
        <f>+AJ39+AK38</f>
        <v>0</v>
      </c>
      <c r="AL39" s="31"/>
      <c r="AM39" s="31">
        <f>+AM38</f>
        <v>0</v>
      </c>
      <c r="AN39" s="31">
        <f>+AM39+AN38</f>
        <v>0</v>
      </c>
      <c r="AO39" s="31">
        <f>+AN39+AO38</f>
        <v>0</v>
      </c>
      <c r="AP39" s="31">
        <f>+AO39+AP38</f>
        <v>0</v>
      </c>
      <c r="AQ39" s="31">
        <f>+AP39+AQ38</f>
        <v>0</v>
      </c>
      <c r="AR39" s="31"/>
      <c r="AS39" s="31">
        <f>+AS38</f>
        <v>0</v>
      </c>
      <c r="AT39" s="31">
        <f>+AS39+AT38</f>
        <v>0</v>
      </c>
      <c r="AU39" s="31">
        <f>+AT39+AU38</f>
        <v>0</v>
      </c>
      <c r="AV39" s="31">
        <f>+AU39+AV38</f>
        <v>0</v>
      </c>
      <c r="AW39" s="31">
        <f>+AV39+AW38</f>
        <v>0</v>
      </c>
      <c r="AX39" s="31"/>
      <c r="AY39" s="31">
        <f>+AY38</f>
        <v>0</v>
      </c>
      <c r="AZ39" s="31">
        <f>+AY39+AZ38</f>
        <v>0</v>
      </c>
      <c r="BA39" s="31">
        <f>+AZ39+BA38</f>
        <v>0</v>
      </c>
      <c r="BB39" s="31">
        <f>+BA39+BB38</f>
        <v>0</v>
      </c>
      <c r="BC39" s="31">
        <f>+BB39+BC38</f>
        <v>0</v>
      </c>
      <c r="BD39" s="31"/>
      <c r="BE39" s="31">
        <f>+BE38</f>
        <v>0</v>
      </c>
      <c r="BF39" s="31">
        <f>+BE39+BF38</f>
        <v>0</v>
      </c>
      <c r="BG39" s="31">
        <f>+BF39+BG38</f>
        <v>0</v>
      </c>
      <c r="BH39" s="31">
        <f>+BG39+BH38</f>
        <v>0</v>
      </c>
      <c r="BI39" s="31">
        <f>+BH39+BI38</f>
        <v>0</v>
      </c>
      <c r="BJ39" s="31"/>
    </row>
    <row r="40" spans="1:62" x14ac:dyDescent="0.25">
      <c r="A40" s="6" t="s">
        <v>68</v>
      </c>
      <c r="C40" s="31">
        <f>C33*$B$4</f>
        <v>0</v>
      </c>
      <c r="D40" s="31">
        <f>D33*$B$4</f>
        <v>0</v>
      </c>
      <c r="E40" s="31">
        <f t="shared" ref="E40:BJ40" si="36">E33*$B$4</f>
        <v>0</v>
      </c>
      <c r="F40" s="31">
        <f t="shared" si="36"/>
        <v>0</v>
      </c>
      <c r="G40" s="31">
        <f t="shared" si="36"/>
        <v>0</v>
      </c>
      <c r="H40" s="31">
        <f t="shared" si="36"/>
        <v>0</v>
      </c>
      <c r="I40" s="31">
        <f t="shared" si="36"/>
        <v>0</v>
      </c>
      <c r="J40" s="31">
        <f t="shared" si="36"/>
        <v>0</v>
      </c>
      <c r="K40" s="31">
        <f t="shared" si="36"/>
        <v>0</v>
      </c>
      <c r="L40" s="31">
        <f t="shared" si="36"/>
        <v>0</v>
      </c>
      <c r="M40" s="31">
        <f t="shared" si="36"/>
        <v>0</v>
      </c>
      <c r="N40" s="31">
        <f t="shared" si="36"/>
        <v>0</v>
      </c>
      <c r="O40" s="31">
        <f t="shared" si="36"/>
        <v>0</v>
      </c>
      <c r="P40" s="31">
        <f t="shared" si="36"/>
        <v>0</v>
      </c>
      <c r="Q40" s="31">
        <f t="shared" si="36"/>
        <v>0</v>
      </c>
      <c r="R40" s="31">
        <f t="shared" si="36"/>
        <v>0</v>
      </c>
      <c r="S40" s="31">
        <f t="shared" si="36"/>
        <v>0</v>
      </c>
      <c r="T40" s="31">
        <f t="shared" si="36"/>
        <v>0</v>
      </c>
      <c r="U40" s="31">
        <f t="shared" si="36"/>
        <v>0</v>
      </c>
      <c r="V40" s="31">
        <f t="shared" si="36"/>
        <v>0</v>
      </c>
      <c r="W40" s="31">
        <f t="shared" si="36"/>
        <v>0</v>
      </c>
      <c r="X40" s="31">
        <f t="shared" si="36"/>
        <v>0</v>
      </c>
      <c r="Y40" s="31">
        <f t="shared" si="36"/>
        <v>0</v>
      </c>
      <c r="Z40" s="31">
        <f t="shared" si="36"/>
        <v>0</v>
      </c>
      <c r="AA40" s="31">
        <f t="shared" si="36"/>
        <v>0</v>
      </c>
      <c r="AB40" s="31">
        <f t="shared" si="36"/>
        <v>0</v>
      </c>
      <c r="AC40" s="31">
        <f t="shared" si="36"/>
        <v>0</v>
      </c>
      <c r="AD40" s="31">
        <f t="shared" si="36"/>
        <v>0</v>
      </c>
      <c r="AE40" s="31">
        <f t="shared" si="36"/>
        <v>0</v>
      </c>
      <c r="AF40" s="31">
        <f t="shared" si="36"/>
        <v>0</v>
      </c>
      <c r="AG40" s="31">
        <f t="shared" si="36"/>
        <v>0</v>
      </c>
      <c r="AH40" s="31">
        <f t="shared" si="36"/>
        <v>0</v>
      </c>
      <c r="AI40" s="31">
        <f t="shared" si="36"/>
        <v>0</v>
      </c>
      <c r="AJ40" s="31">
        <f t="shared" si="36"/>
        <v>0</v>
      </c>
      <c r="AK40" s="31">
        <f t="shared" si="36"/>
        <v>0</v>
      </c>
      <c r="AL40" s="31">
        <f t="shared" si="36"/>
        <v>0</v>
      </c>
      <c r="AM40" s="31">
        <f t="shared" si="36"/>
        <v>0</v>
      </c>
      <c r="AN40" s="31">
        <f t="shared" si="36"/>
        <v>0</v>
      </c>
      <c r="AO40" s="31">
        <f t="shared" si="36"/>
        <v>0</v>
      </c>
      <c r="AP40" s="31">
        <f t="shared" si="36"/>
        <v>0</v>
      </c>
      <c r="AQ40" s="31">
        <f t="shared" si="36"/>
        <v>0</v>
      </c>
      <c r="AR40" s="31">
        <f t="shared" si="36"/>
        <v>0</v>
      </c>
      <c r="AS40" s="31">
        <f t="shared" si="36"/>
        <v>0</v>
      </c>
      <c r="AT40" s="31">
        <f t="shared" si="36"/>
        <v>0</v>
      </c>
      <c r="AU40" s="31">
        <f t="shared" si="36"/>
        <v>0</v>
      </c>
      <c r="AV40" s="31">
        <f t="shared" si="36"/>
        <v>0</v>
      </c>
      <c r="AW40" s="31">
        <f t="shared" si="36"/>
        <v>0</v>
      </c>
      <c r="AX40" s="31">
        <f t="shared" si="36"/>
        <v>0</v>
      </c>
      <c r="AY40" s="31">
        <f t="shared" si="36"/>
        <v>0</v>
      </c>
      <c r="AZ40" s="31">
        <f t="shared" si="36"/>
        <v>0</v>
      </c>
      <c r="BA40" s="31">
        <f t="shared" si="36"/>
        <v>0</v>
      </c>
      <c r="BB40" s="31">
        <f t="shared" si="36"/>
        <v>0</v>
      </c>
      <c r="BC40" s="31">
        <f t="shared" si="36"/>
        <v>0</v>
      </c>
      <c r="BD40" s="31">
        <f t="shared" si="36"/>
        <v>0</v>
      </c>
      <c r="BE40" s="31">
        <f t="shared" si="36"/>
        <v>0</v>
      </c>
      <c r="BF40" s="31">
        <f t="shared" si="36"/>
        <v>0</v>
      </c>
      <c r="BG40" s="31">
        <f t="shared" si="36"/>
        <v>0</v>
      </c>
      <c r="BH40" s="31">
        <f t="shared" si="36"/>
        <v>0</v>
      </c>
      <c r="BI40" s="31">
        <f t="shared" si="36"/>
        <v>0</v>
      </c>
      <c r="BJ40" s="31">
        <f t="shared" si="36"/>
        <v>0</v>
      </c>
    </row>
    <row r="41" spans="1:62" x14ac:dyDescent="0.25">
      <c r="A41" s="6" t="s">
        <v>69</v>
      </c>
      <c r="C41" s="31">
        <f t="shared" ref="C41:O41" si="37">C33*$B$5</f>
        <v>0</v>
      </c>
      <c r="D41" s="31">
        <f t="shared" si="37"/>
        <v>0</v>
      </c>
      <c r="E41" s="31">
        <f t="shared" si="37"/>
        <v>0</v>
      </c>
      <c r="F41" s="31">
        <f t="shared" si="37"/>
        <v>0</v>
      </c>
      <c r="G41" s="31">
        <f t="shared" si="37"/>
        <v>0</v>
      </c>
      <c r="H41" s="31">
        <f t="shared" si="37"/>
        <v>0</v>
      </c>
      <c r="I41" s="31">
        <f t="shared" si="37"/>
        <v>0</v>
      </c>
      <c r="J41" s="31">
        <f t="shared" si="37"/>
        <v>0</v>
      </c>
      <c r="K41" s="31">
        <f t="shared" si="37"/>
        <v>0</v>
      </c>
      <c r="L41" s="31">
        <f t="shared" si="37"/>
        <v>0</v>
      </c>
      <c r="M41" s="31">
        <f t="shared" si="37"/>
        <v>0</v>
      </c>
      <c r="N41" s="31">
        <f t="shared" si="37"/>
        <v>0</v>
      </c>
      <c r="O41" s="31">
        <f t="shared" si="37"/>
        <v>0</v>
      </c>
      <c r="P41" s="31">
        <f>P33*$B$5</f>
        <v>0</v>
      </c>
      <c r="Q41" s="31">
        <f t="shared" ref="Q41:BJ41" si="38">Q33*$B$5</f>
        <v>0</v>
      </c>
      <c r="R41" s="31">
        <f t="shared" si="38"/>
        <v>0</v>
      </c>
      <c r="S41" s="31">
        <f t="shared" si="38"/>
        <v>0</v>
      </c>
      <c r="T41" s="31">
        <f t="shared" si="38"/>
        <v>0</v>
      </c>
      <c r="U41" s="31">
        <f t="shared" si="38"/>
        <v>0</v>
      </c>
      <c r="V41" s="31">
        <f t="shared" si="38"/>
        <v>0</v>
      </c>
      <c r="W41" s="31">
        <f t="shared" si="38"/>
        <v>0</v>
      </c>
      <c r="X41" s="31">
        <f t="shared" si="38"/>
        <v>0</v>
      </c>
      <c r="Y41" s="31">
        <f t="shared" si="38"/>
        <v>0</v>
      </c>
      <c r="Z41" s="31">
        <f t="shared" si="38"/>
        <v>0</v>
      </c>
      <c r="AA41" s="31">
        <f t="shared" si="38"/>
        <v>0</v>
      </c>
      <c r="AB41" s="31">
        <f t="shared" si="38"/>
        <v>0</v>
      </c>
      <c r="AC41" s="31">
        <f t="shared" si="38"/>
        <v>0</v>
      </c>
      <c r="AD41" s="31">
        <f t="shared" si="38"/>
        <v>0</v>
      </c>
      <c r="AE41" s="31">
        <f t="shared" si="38"/>
        <v>0</v>
      </c>
      <c r="AF41" s="31">
        <f t="shared" si="38"/>
        <v>0</v>
      </c>
      <c r="AG41" s="31">
        <f t="shared" si="38"/>
        <v>0</v>
      </c>
      <c r="AH41" s="31">
        <f t="shared" si="38"/>
        <v>0</v>
      </c>
      <c r="AI41" s="31">
        <f t="shared" si="38"/>
        <v>0</v>
      </c>
      <c r="AJ41" s="31">
        <f t="shared" si="38"/>
        <v>0</v>
      </c>
      <c r="AK41" s="31">
        <f t="shared" si="38"/>
        <v>0</v>
      </c>
      <c r="AL41" s="31">
        <f t="shared" si="38"/>
        <v>0</v>
      </c>
      <c r="AM41" s="31">
        <f t="shared" si="38"/>
        <v>0</v>
      </c>
      <c r="AN41" s="31">
        <f t="shared" si="38"/>
        <v>0</v>
      </c>
      <c r="AO41" s="31">
        <f t="shared" si="38"/>
        <v>0</v>
      </c>
      <c r="AP41" s="31">
        <f t="shared" si="38"/>
        <v>0</v>
      </c>
      <c r="AQ41" s="31">
        <f t="shared" si="38"/>
        <v>0</v>
      </c>
      <c r="AR41" s="31">
        <f t="shared" si="38"/>
        <v>0</v>
      </c>
      <c r="AS41" s="31">
        <f t="shared" si="38"/>
        <v>0</v>
      </c>
      <c r="AT41" s="31">
        <f t="shared" si="38"/>
        <v>0</v>
      </c>
      <c r="AU41" s="31">
        <f t="shared" si="38"/>
        <v>0</v>
      </c>
      <c r="AV41" s="31">
        <f t="shared" si="38"/>
        <v>0</v>
      </c>
      <c r="AW41" s="31">
        <f t="shared" si="38"/>
        <v>0</v>
      </c>
      <c r="AX41" s="31">
        <f t="shared" si="38"/>
        <v>0</v>
      </c>
      <c r="AY41" s="31">
        <f t="shared" si="38"/>
        <v>0</v>
      </c>
      <c r="AZ41" s="31">
        <f t="shared" si="38"/>
        <v>0</v>
      </c>
      <c r="BA41" s="31">
        <f t="shared" si="38"/>
        <v>0</v>
      </c>
      <c r="BB41" s="31">
        <f t="shared" si="38"/>
        <v>0</v>
      </c>
      <c r="BC41" s="31">
        <f t="shared" si="38"/>
        <v>0</v>
      </c>
      <c r="BD41" s="31">
        <f t="shared" si="38"/>
        <v>0</v>
      </c>
      <c r="BE41" s="31">
        <f t="shared" si="38"/>
        <v>0</v>
      </c>
      <c r="BF41" s="31">
        <f t="shared" si="38"/>
        <v>0</v>
      </c>
      <c r="BG41" s="31">
        <f t="shared" si="38"/>
        <v>0</v>
      </c>
      <c r="BH41" s="31">
        <f t="shared" si="38"/>
        <v>0</v>
      </c>
      <c r="BI41" s="31">
        <f t="shared" si="38"/>
        <v>0</v>
      </c>
      <c r="BJ41" s="31">
        <f t="shared" si="38"/>
        <v>0</v>
      </c>
    </row>
    <row r="42" spans="1:62" x14ac:dyDescent="0.25">
      <c r="A42" s="26" t="s">
        <v>79</v>
      </c>
      <c r="C42" s="31">
        <f>C41</f>
        <v>0</v>
      </c>
      <c r="D42" s="31">
        <f t="shared" ref="D42:O42" si="39">C42+D41</f>
        <v>0</v>
      </c>
      <c r="E42" s="31">
        <f t="shared" si="39"/>
        <v>0</v>
      </c>
      <c r="F42" s="31">
        <f t="shared" si="39"/>
        <v>0</v>
      </c>
      <c r="G42" s="31">
        <f t="shared" si="39"/>
        <v>0</v>
      </c>
      <c r="H42" s="31">
        <f t="shared" si="39"/>
        <v>0</v>
      </c>
      <c r="I42" s="31">
        <f t="shared" si="39"/>
        <v>0</v>
      </c>
      <c r="J42" s="31">
        <f t="shared" si="39"/>
        <v>0</v>
      </c>
      <c r="K42" s="31">
        <f t="shared" si="39"/>
        <v>0</v>
      </c>
      <c r="L42" s="31">
        <f t="shared" si="39"/>
        <v>0</v>
      </c>
      <c r="M42" s="31">
        <f t="shared" si="39"/>
        <v>0</v>
      </c>
      <c r="N42" s="31">
        <f t="shared" si="39"/>
        <v>0</v>
      </c>
      <c r="O42" s="31">
        <f t="shared" si="39"/>
        <v>0</v>
      </c>
      <c r="P42" s="31">
        <f>+O41+P41</f>
        <v>0</v>
      </c>
      <c r="Q42" s="31">
        <f t="shared" ref="Q42:Z42" si="40">+P42+Q41</f>
        <v>0</v>
      </c>
      <c r="R42" s="31">
        <f t="shared" si="40"/>
        <v>0</v>
      </c>
      <c r="S42" s="31">
        <f t="shared" si="40"/>
        <v>0</v>
      </c>
      <c r="T42" s="31">
        <f t="shared" si="40"/>
        <v>0</v>
      </c>
      <c r="U42" s="31">
        <f t="shared" si="40"/>
        <v>0</v>
      </c>
      <c r="V42" s="31">
        <f t="shared" si="40"/>
        <v>0</v>
      </c>
      <c r="W42" s="31">
        <f t="shared" si="40"/>
        <v>0</v>
      </c>
      <c r="X42" s="31">
        <f t="shared" si="40"/>
        <v>0</v>
      </c>
      <c r="Y42" s="31">
        <f t="shared" si="40"/>
        <v>0</v>
      </c>
      <c r="Z42" s="31">
        <f t="shared" si="40"/>
        <v>0</v>
      </c>
      <c r="AA42" s="31">
        <f>Z42+AA41</f>
        <v>0</v>
      </c>
      <c r="AB42" s="31">
        <f>+AA41+AB41</f>
        <v>0</v>
      </c>
      <c r="AC42" s="31">
        <f t="shared" ref="AC42:AL42" si="41">+AB42+AC41</f>
        <v>0</v>
      </c>
      <c r="AD42" s="31">
        <f t="shared" si="41"/>
        <v>0</v>
      </c>
      <c r="AE42" s="31">
        <f t="shared" si="41"/>
        <v>0</v>
      </c>
      <c r="AF42" s="31">
        <f t="shared" si="41"/>
        <v>0</v>
      </c>
      <c r="AG42" s="31">
        <f t="shared" si="41"/>
        <v>0</v>
      </c>
      <c r="AH42" s="31">
        <f t="shared" si="41"/>
        <v>0</v>
      </c>
      <c r="AI42" s="31">
        <f t="shared" si="41"/>
        <v>0</v>
      </c>
      <c r="AJ42" s="31">
        <f t="shared" si="41"/>
        <v>0</v>
      </c>
      <c r="AK42" s="31">
        <f t="shared" si="41"/>
        <v>0</v>
      </c>
      <c r="AL42" s="31">
        <f t="shared" si="41"/>
        <v>0</v>
      </c>
      <c r="AM42" s="31">
        <f>AL42+AM41</f>
        <v>0</v>
      </c>
      <c r="AN42" s="31">
        <f>+AM41+AN41</f>
        <v>0</v>
      </c>
      <c r="AO42" s="31">
        <f t="shared" ref="AO42:AX42" si="42">+AN42+AO41</f>
        <v>0</v>
      </c>
      <c r="AP42" s="31">
        <f t="shared" si="42"/>
        <v>0</v>
      </c>
      <c r="AQ42" s="31">
        <f t="shared" si="42"/>
        <v>0</v>
      </c>
      <c r="AR42" s="31">
        <f t="shared" si="42"/>
        <v>0</v>
      </c>
      <c r="AS42" s="31">
        <f t="shared" si="42"/>
        <v>0</v>
      </c>
      <c r="AT42" s="31">
        <f t="shared" si="42"/>
        <v>0</v>
      </c>
      <c r="AU42" s="31">
        <f t="shared" si="42"/>
        <v>0</v>
      </c>
      <c r="AV42" s="31">
        <f t="shared" si="42"/>
        <v>0</v>
      </c>
      <c r="AW42" s="31">
        <f t="shared" si="42"/>
        <v>0</v>
      </c>
      <c r="AX42" s="31">
        <f t="shared" si="42"/>
        <v>0</v>
      </c>
      <c r="AY42" s="31">
        <f>AX42+AY41</f>
        <v>0</v>
      </c>
      <c r="AZ42" s="31">
        <f>+AY41+AZ41</f>
        <v>0</v>
      </c>
      <c r="BA42" s="31">
        <f t="shared" ref="BA42:BJ42" si="43">+AZ42+BA41</f>
        <v>0</v>
      </c>
      <c r="BB42" s="31">
        <f t="shared" si="43"/>
        <v>0</v>
      </c>
      <c r="BC42" s="31">
        <f t="shared" si="43"/>
        <v>0</v>
      </c>
      <c r="BD42" s="31">
        <f t="shared" si="43"/>
        <v>0</v>
      </c>
      <c r="BE42" s="31">
        <f t="shared" si="43"/>
        <v>0</v>
      </c>
      <c r="BF42" s="31">
        <f t="shared" si="43"/>
        <v>0</v>
      </c>
      <c r="BG42" s="31">
        <f t="shared" si="43"/>
        <v>0</v>
      </c>
      <c r="BH42" s="31">
        <f t="shared" si="43"/>
        <v>0</v>
      </c>
      <c r="BI42" s="31">
        <f t="shared" si="43"/>
        <v>0</v>
      </c>
      <c r="BJ42" s="31">
        <f t="shared" si="43"/>
        <v>0</v>
      </c>
    </row>
    <row r="43" spans="1:62" x14ac:dyDescent="0.25">
      <c r="A43" s="6" t="s">
        <v>80</v>
      </c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</row>
    <row r="44" spans="1:62" x14ac:dyDescent="0.25">
      <c r="A44" s="6" t="s">
        <v>71</v>
      </c>
      <c r="C44" s="31">
        <f>C42*$B$6</f>
        <v>0</v>
      </c>
      <c r="D44" s="31">
        <f t="shared" ref="D44:BJ44" si="44">D42*$B$6</f>
        <v>0</v>
      </c>
      <c r="E44" s="31">
        <f t="shared" si="44"/>
        <v>0</v>
      </c>
      <c r="F44" s="31">
        <f t="shared" si="44"/>
        <v>0</v>
      </c>
      <c r="G44" s="31">
        <f t="shared" si="44"/>
        <v>0</v>
      </c>
      <c r="H44" s="31">
        <f t="shared" si="44"/>
        <v>0</v>
      </c>
      <c r="I44" s="31">
        <f t="shared" si="44"/>
        <v>0</v>
      </c>
      <c r="J44" s="31">
        <f t="shared" si="44"/>
        <v>0</v>
      </c>
      <c r="K44" s="31">
        <f t="shared" si="44"/>
        <v>0</v>
      </c>
      <c r="L44" s="31">
        <f t="shared" si="44"/>
        <v>0</v>
      </c>
      <c r="M44" s="31">
        <f t="shared" si="44"/>
        <v>0</v>
      </c>
      <c r="N44" s="31">
        <f t="shared" si="44"/>
        <v>0</v>
      </c>
      <c r="O44" s="31">
        <f t="shared" si="44"/>
        <v>0</v>
      </c>
      <c r="P44" s="31">
        <f t="shared" si="44"/>
        <v>0</v>
      </c>
      <c r="Q44" s="31">
        <f t="shared" si="44"/>
        <v>0</v>
      </c>
      <c r="R44" s="31">
        <f t="shared" si="44"/>
        <v>0</v>
      </c>
      <c r="S44" s="31">
        <f t="shared" si="44"/>
        <v>0</v>
      </c>
      <c r="T44" s="31">
        <f t="shared" si="44"/>
        <v>0</v>
      </c>
      <c r="U44" s="31">
        <f t="shared" si="44"/>
        <v>0</v>
      </c>
      <c r="V44" s="31">
        <f t="shared" si="44"/>
        <v>0</v>
      </c>
      <c r="W44" s="31">
        <f t="shared" si="44"/>
        <v>0</v>
      </c>
      <c r="X44" s="31">
        <f t="shared" si="44"/>
        <v>0</v>
      </c>
      <c r="Y44" s="31">
        <f t="shared" si="44"/>
        <v>0</v>
      </c>
      <c r="Z44" s="31">
        <f t="shared" si="44"/>
        <v>0</v>
      </c>
      <c r="AA44" s="31">
        <f t="shared" si="44"/>
        <v>0</v>
      </c>
      <c r="AB44" s="31">
        <f t="shared" si="44"/>
        <v>0</v>
      </c>
      <c r="AC44" s="31">
        <f t="shared" si="44"/>
        <v>0</v>
      </c>
      <c r="AD44" s="31">
        <f t="shared" si="44"/>
        <v>0</v>
      </c>
      <c r="AE44" s="31">
        <f t="shared" si="44"/>
        <v>0</v>
      </c>
      <c r="AF44" s="31">
        <f t="shared" si="44"/>
        <v>0</v>
      </c>
      <c r="AG44" s="31">
        <f t="shared" si="44"/>
        <v>0</v>
      </c>
      <c r="AH44" s="31">
        <f t="shared" si="44"/>
        <v>0</v>
      </c>
      <c r="AI44" s="31">
        <f t="shared" si="44"/>
        <v>0</v>
      </c>
      <c r="AJ44" s="31">
        <f t="shared" si="44"/>
        <v>0</v>
      </c>
      <c r="AK44" s="31">
        <f t="shared" si="44"/>
        <v>0</v>
      </c>
      <c r="AL44" s="31">
        <f t="shared" si="44"/>
        <v>0</v>
      </c>
      <c r="AM44" s="31">
        <f t="shared" si="44"/>
        <v>0</v>
      </c>
      <c r="AN44" s="31">
        <f t="shared" si="44"/>
        <v>0</v>
      </c>
      <c r="AO44" s="31">
        <f t="shared" si="44"/>
        <v>0</v>
      </c>
      <c r="AP44" s="31">
        <f t="shared" si="44"/>
        <v>0</v>
      </c>
      <c r="AQ44" s="31">
        <f t="shared" si="44"/>
        <v>0</v>
      </c>
      <c r="AR44" s="31">
        <f t="shared" si="44"/>
        <v>0</v>
      </c>
      <c r="AS44" s="31">
        <f t="shared" si="44"/>
        <v>0</v>
      </c>
      <c r="AT44" s="31">
        <f t="shared" si="44"/>
        <v>0</v>
      </c>
      <c r="AU44" s="31">
        <f t="shared" si="44"/>
        <v>0</v>
      </c>
      <c r="AV44" s="31">
        <f t="shared" si="44"/>
        <v>0</v>
      </c>
      <c r="AW44" s="31">
        <f t="shared" si="44"/>
        <v>0</v>
      </c>
      <c r="AX44" s="31">
        <f t="shared" si="44"/>
        <v>0</v>
      </c>
      <c r="AY44" s="31">
        <f t="shared" si="44"/>
        <v>0</v>
      </c>
      <c r="AZ44" s="31">
        <f t="shared" si="44"/>
        <v>0</v>
      </c>
      <c r="BA44" s="31">
        <f t="shared" si="44"/>
        <v>0</v>
      </c>
      <c r="BB44" s="31">
        <f t="shared" si="44"/>
        <v>0</v>
      </c>
      <c r="BC44" s="31">
        <f t="shared" si="44"/>
        <v>0</v>
      </c>
      <c r="BD44" s="31">
        <f t="shared" si="44"/>
        <v>0</v>
      </c>
      <c r="BE44" s="31">
        <f t="shared" si="44"/>
        <v>0</v>
      </c>
      <c r="BF44" s="31">
        <f t="shared" si="44"/>
        <v>0</v>
      </c>
      <c r="BG44" s="31">
        <f t="shared" si="44"/>
        <v>0</v>
      </c>
      <c r="BH44" s="31">
        <f t="shared" si="44"/>
        <v>0</v>
      </c>
      <c r="BI44" s="31">
        <f t="shared" si="44"/>
        <v>0</v>
      </c>
      <c r="BJ44" s="31">
        <f t="shared" si="44"/>
        <v>0</v>
      </c>
    </row>
    <row r="45" spans="1:62" x14ac:dyDescent="0.25">
      <c r="A45" s="26" t="s">
        <v>81</v>
      </c>
      <c r="C45" s="31">
        <f>C44</f>
        <v>0</v>
      </c>
      <c r="D45" s="31">
        <f t="shared" ref="D45:N45" si="45">C45+D44</f>
        <v>0</v>
      </c>
      <c r="E45" s="31">
        <f t="shared" si="45"/>
        <v>0</v>
      </c>
      <c r="F45" s="31">
        <f t="shared" si="45"/>
        <v>0</v>
      </c>
      <c r="G45" s="31">
        <f t="shared" si="45"/>
        <v>0</v>
      </c>
      <c r="H45" s="31">
        <f t="shared" si="45"/>
        <v>0</v>
      </c>
      <c r="I45" s="31">
        <f t="shared" si="45"/>
        <v>0</v>
      </c>
      <c r="J45" s="31">
        <f t="shared" si="45"/>
        <v>0</v>
      </c>
      <c r="K45" s="31">
        <f t="shared" si="45"/>
        <v>0</v>
      </c>
      <c r="L45" s="31">
        <f t="shared" si="45"/>
        <v>0</v>
      </c>
      <c r="M45" s="31">
        <f t="shared" si="45"/>
        <v>0</v>
      </c>
      <c r="N45" s="31">
        <f t="shared" si="45"/>
        <v>0</v>
      </c>
      <c r="O45" s="31">
        <f>O44</f>
        <v>0</v>
      </c>
      <c r="P45" s="31">
        <f t="shared" ref="P45:Z45" si="46">O45+P44</f>
        <v>0</v>
      </c>
      <c r="Q45" s="31">
        <f t="shared" si="46"/>
        <v>0</v>
      </c>
      <c r="R45" s="31">
        <f t="shared" si="46"/>
        <v>0</v>
      </c>
      <c r="S45" s="31">
        <f t="shared" si="46"/>
        <v>0</v>
      </c>
      <c r="T45" s="31">
        <f t="shared" si="46"/>
        <v>0</v>
      </c>
      <c r="U45" s="31">
        <f t="shared" si="46"/>
        <v>0</v>
      </c>
      <c r="V45" s="31">
        <f t="shared" si="46"/>
        <v>0</v>
      </c>
      <c r="W45" s="31">
        <f t="shared" si="46"/>
        <v>0</v>
      </c>
      <c r="X45" s="31">
        <f t="shared" si="46"/>
        <v>0</v>
      </c>
      <c r="Y45" s="31">
        <f t="shared" si="46"/>
        <v>0</v>
      </c>
      <c r="Z45" s="31">
        <f t="shared" si="46"/>
        <v>0</v>
      </c>
      <c r="AA45" s="31">
        <f>AA44</f>
        <v>0</v>
      </c>
      <c r="AB45" s="31">
        <f t="shared" ref="AB45:AL45" si="47">AA45+AB44</f>
        <v>0</v>
      </c>
      <c r="AC45" s="31">
        <f t="shared" si="47"/>
        <v>0</v>
      </c>
      <c r="AD45" s="31">
        <f t="shared" si="47"/>
        <v>0</v>
      </c>
      <c r="AE45" s="31">
        <f t="shared" si="47"/>
        <v>0</v>
      </c>
      <c r="AF45" s="31">
        <f t="shared" si="47"/>
        <v>0</v>
      </c>
      <c r="AG45" s="31">
        <f t="shared" si="47"/>
        <v>0</v>
      </c>
      <c r="AH45" s="31">
        <f t="shared" si="47"/>
        <v>0</v>
      </c>
      <c r="AI45" s="31">
        <f t="shared" si="47"/>
        <v>0</v>
      </c>
      <c r="AJ45" s="31">
        <f t="shared" si="47"/>
        <v>0</v>
      </c>
      <c r="AK45" s="31">
        <f t="shared" si="47"/>
        <v>0</v>
      </c>
      <c r="AL45" s="31">
        <f t="shared" si="47"/>
        <v>0</v>
      </c>
      <c r="AM45" s="31">
        <f>AM44</f>
        <v>0</v>
      </c>
      <c r="AN45" s="31">
        <f t="shared" ref="AN45:AX45" si="48">AM45+AN44</f>
        <v>0</v>
      </c>
      <c r="AO45" s="31">
        <f t="shared" si="48"/>
        <v>0</v>
      </c>
      <c r="AP45" s="31">
        <f t="shared" si="48"/>
        <v>0</v>
      </c>
      <c r="AQ45" s="31">
        <f t="shared" si="48"/>
        <v>0</v>
      </c>
      <c r="AR45" s="31">
        <f t="shared" si="48"/>
        <v>0</v>
      </c>
      <c r="AS45" s="31">
        <f t="shared" si="48"/>
        <v>0</v>
      </c>
      <c r="AT45" s="31">
        <f t="shared" si="48"/>
        <v>0</v>
      </c>
      <c r="AU45" s="31">
        <f t="shared" si="48"/>
        <v>0</v>
      </c>
      <c r="AV45" s="31">
        <f t="shared" si="48"/>
        <v>0</v>
      </c>
      <c r="AW45" s="31">
        <f t="shared" si="48"/>
        <v>0</v>
      </c>
      <c r="AX45" s="31">
        <f t="shared" si="48"/>
        <v>0</v>
      </c>
      <c r="AY45" s="31">
        <f>AY44</f>
        <v>0</v>
      </c>
      <c r="AZ45" s="31">
        <f t="shared" ref="AZ45:BJ45" si="49">AY45+AZ44</f>
        <v>0</v>
      </c>
      <c r="BA45" s="31">
        <f t="shared" si="49"/>
        <v>0</v>
      </c>
      <c r="BB45" s="31">
        <f t="shared" si="49"/>
        <v>0</v>
      </c>
      <c r="BC45" s="31">
        <f t="shared" si="49"/>
        <v>0</v>
      </c>
      <c r="BD45" s="31">
        <f t="shared" si="49"/>
        <v>0</v>
      </c>
      <c r="BE45" s="31">
        <f t="shared" si="49"/>
        <v>0</v>
      </c>
      <c r="BF45" s="31">
        <f t="shared" si="49"/>
        <v>0</v>
      </c>
      <c r="BG45" s="31">
        <f t="shared" si="49"/>
        <v>0</v>
      </c>
      <c r="BH45" s="31">
        <f t="shared" si="49"/>
        <v>0</v>
      </c>
      <c r="BI45" s="31">
        <f t="shared" si="49"/>
        <v>0</v>
      </c>
      <c r="BJ45" s="31">
        <f t="shared" si="49"/>
        <v>0</v>
      </c>
    </row>
    <row r="46" spans="1:62" x14ac:dyDescent="0.25">
      <c r="A46" s="6" t="s">
        <v>73</v>
      </c>
      <c r="C46" s="31">
        <f t="shared" ref="C46:BJ46" si="50">C33*$B$7</f>
        <v>0</v>
      </c>
      <c r="D46" s="31">
        <f t="shared" si="50"/>
        <v>0</v>
      </c>
      <c r="E46" s="31">
        <f t="shared" si="50"/>
        <v>0</v>
      </c>
      <c r="F46" s="31">
        <f t="shared" si="50"/>
        <v>0</v>
      </c>
      <c r="G46" s="31">
        <f t="shared" si="50"/>
        <v>0</v>
      </c>
      <c r="H46" s="31">
        <f t="shared" si="50"/>
        <v>0</v>
      </c>
      <c r="I46" s="31">
        <f t="shared" si="50"/>
        <v>0</v>
      </c>
      <c r="J46" s="31">
        <f t="shared" si="50"/>
        <v>0</v>
      </c>
      <c r="K46" s="31">
        <f t="shared" si="50"/>
        <v>0</v>
      </c>
      <c r="L46" s="31">
        <f t="shared" si="50"/>
        <v>0</v>
      </c>
      <c r="M46" s="31">
        <f t="shared" si="50"/>
        <v>0</v>
      </c>
      <c r="N46" s="31">
        <f t="shared" si="50"/>
        <v>0</v>
      </c>
      <c r="O46" s="31">
        <f t="shared" si="50"/>
        <v>0</v>
      </c>
      <c r="P46" s="31">
        <f t="shared" si="50"/>
        <v>0</v>
      </c>
      <c r="Q46" s="31">
        <f t="shared" si="50"/>
        <v>0</v>
      </c>
      <c r="R46" s="31">
        <f t="shared" si="50"/>
        <v>0</v>
      </c>
      <c r="S46" s="31">
        <f t="shared" si="50"/>
        <v>0</v>
      </c>
      <c r="T46" s="31">
        <f t="shared" si="50"/>
        <v>0</v>
      </c>
      <c r="U46" s="31">
        <f t="shared" si="50"/>
        <v>0</v>
      </c>
      <c r="V46" s="31">
        <f t="shared" si="50"/>
        <v>0</v>
      </c>
      <c r="W46" s="31">
        <f t="shared" si="50"/>
        <v>0</v>
      </c>
      <c r="X46" s="31">
        <f t="shared" si="50"/>
        <v>0</v>
      </c>
      <c r="Y46" s="31">
        <f t="shared" si="50"/>
        <v>0</v>
      </c>
      <c r="Z46" s="31">
        <f t="shared" si="50"/>
        <v>0</v>
      </c>
      <c r="AA46" s="31">
        <f t="shared" si="50"/>
        <v>0</v>
      </c>
      <c r="AB46" s="31">
        <f t="shared" si="50"/>
        <v>0</v>
      </c>
      <c r="AC46" s="31">
        <f t="shared" si="50"/>
        <v>0</v>
      </c>
      <c r="AD46" s="31">
        <f t="shared" si="50"/>
        <v>0</v>
      </c>
      <c r="AE46" s="31">
        <f t="shared" si="50"/>
        <v>0</v>
      </c>
      <c r="AF46" s="31">
        <f t="shared" si="50"/>
        <v>0</v>
      </c>
      <c r="AG46" s="31">
        <f t="shared" si="50"/>
        <v>0</v>
      </c>
      <c r="AH46" s="31">
        <f t="shared" si="50"/>
        <v>0</v>
      </c>
      <c r="AI46" s="31">
        <f t="shared" si="50"/>
        <v>0</v>
      </c>
      <c r="AJ46" s="31">
        <f t="shared" si="50"/>
        <v>0</v>
      </c>
      <c r="AK46" s="31">
        <f t="shared" si="50"/>
        <v>0</v>
      </c>
      <c r="AL46" s="31">
        <f t="shared" si="50"/>
        <v>0</v>
      </c>
      <c r="AM46" s="31">
        <f t="shared" si="50"/>
        <v>0</v>
      </c>
      <c r="AN46" s="31">
        <f t="shared" si="50"/>
        <v>0</v>
      </c>
      <c r="AO46" s="31">
        <f t="shared" si="50"/>
        <v>0</v>
      </c>
      <c r="AP46" s="31">
        <f t="shared" si="50"/>
        <v>0</v>
      </c>
      <c r="AQ46" s="31">
        <f t="shared" si="50"/>
        <v>0</v>
      </c>
      <c r="AR46" s="31">
        <f t="shared" si="50"/>
        <v>0</v>
      </c>
      <c r="AS46" s="31">
        <f t="shared" si="50"/>
        <v>0</v>
      </c>
      <c r="AT46" s="31">
        <f t="shared" si="50"/>
        <v>0</v>
      </c>
      <c r="AU46" s="31">
        <f t="shared" si="50"/>
        <v>0</v>
      </c>
      <c r="AV46" s="31">
        <f t="shared" si="50"/>
        <v>0</v>
      </c>
      <c r="AW46" s="31">
        <f t="shared" si="50"/>
        <v>0</v>
      </c>
      <c r="AX46" s="31">
        <f t="shared" si="50"/>
        <v>0</v>
      </c>
      <c r="AY46" s="31">
        <f t="shared" si="50"/>
        <v>0</v>
      </c>
      <c r="AZ46" s="31">
        <f t="shared" si="50"/>
        <v>0</v>
      </c>
      <c r="BA46" s="31">
        <f t="shared" si="50"/>
        <v>0</v>
      </c>
      <c r="BB46" s="31">
        <f t="shared" si="50"/>
        <v>0</v>
      </c>
      <c r="BC46" s="31">
        <f t="shared" si="50"/>
        <v>0</v>
      </c>
      <c r="BD46" s="31">
        <f t="shared" si="50"/>
        <v>0</v>
      </c>
      <c r="BE46" s="31">
        <f t="shared" si="50"/>
        <v>0</v>
      </c>
      <c r="BF46" s="31">
        <f t="shared" si="50"/>
        <v>0</v>
      </c>
      <c r="BG46" s="31">
        <f t="shared" si="50"/>
        <v>0</v>
      </c>
      <c r="BH46" s="31">
        <f t="shared" si="50"/>
        <v>0</v>
      </c>
      <c r="BI46" s="31">
        <f t="shared" si="50"/>
        <v>0</v>
      </c>
      <c r="BJ46" s="31">
        <f t="shared" si="50"/>
        <v>0</v>
      </c>
    </row>
    <row r="47" spans="1:62" x14ac:dyDescent="0.25">
      <c r="A47" s="26" t="s">
        <v>82</v>
      </c>
      <c r="C47" s="31">
        <f>C46</f>
        <v>0</v>
      </c>
      <c r="D47" s="31">
        <f t="shared" ref="D47:M47" si="51">C47+D46</f>
        <v>0</v>
      </c>
      <c r="E47" s="31">
        <f t="shared" si="51"/>
        <v>0</v>
      </c>
      <c r="F47" s="31">
        <f t="shared" si="51"/>
        <v>0</v>
      </c>
      <c r="G47" s="31">
        <f t="shared" si="51"/>
        <v>0</v>
      </c>
      <c r="H47" s="31">
        <f t="shared" si="51"/>
        <v>0</v>
      </c>
      <c r="I47" s="31">
        <f t="shared" si="51"/>
        <v>0</v>
      </c>
      <c r="J47" s="31">
        <f t="shared" si="51"/>
        <v>0</v>
      </c>
      <c r="K47" s="31">
        <f t="shared" si="51"/>
        <v>0</v>
      </c>
      <c r="L47" s="31">
        <f t="shared" si="51"/>
        <v>0</v>
      </c>
      <c r="M47" s="31">
        <f t="shared" si="51"/>
        <v>0</v>
      </c>
      <c r="O47" s="31">
        <f>O46</f>
        <v>0</v>
      </c>
      <c r="P47" s="31">
        <f t="shared" ref="P47:Y47" si="52">O47+P46</f>
        <v>0</v>
      </c>
      <c r="Q47" s="31">
        <f t="shared" si="52"/>
        <v>0</v>
      </c>
      <c r="R47" s="31">
        <f t="shared" si="52"/>
        <v>0</v>
      </c>
      <c r="S47" s="31">
        <f t="shared" si="52"/>
        <v>0</v>
      </c>
      <c r="T47" s="31">
        <f t="shared" si="52"/>
        <v>0</v>
      </c>
      <c r="U47" s="31">
        <f t="shared" si="52"/>
        <v>0</v>
      </c>
      <c r="V47" s="31">
        <f t="shared" si="52"/>
        <v>0</v>
      </c>
      <c r="W47" s="31">
        <f t="shared" si="52"/>
        <v>0</v>
      </c>
      <c r="X47" s="31">
        <f t="shared" si="52"/>
        <v>0</v>
      </c>
      <c r="Y47" s="31">
        <f t="shared" si="52"/>
        <v>0</v>
      </c>
      <c r="AA47" s="31">
        <f>AA46</f>
        <v>0</v>
      </c>
      <c r="AB47" s="31">
        <f t="shared" ref="AB47:AK47" si="53">AA47+AB46</f>
        <v>0</v>
      </c>
      <c r="AC47" s="31">
        <f t="shared" si="53"/>
        <v>0</v>
      </c>
      <c r="AD47" s="31">
        <f t="shared" si="53"/>
        <v>0</v>
      </c>
      <c r="AE47" s="31">
        <f t="shared" si="53"/>
        <v>0</v>
      </c>
      <c r="AF47" s="31">
        <f t="shared" si="53"/>
        <v>0</v>
      </c>
      <c r="AG47" s="31">
        <f t="shared" si="53"/>
        <v>0</v>
      </c>
      <c r="AH47" s="31">
        <f t="shared" si="53"/>
        <v>0</v>
      </c>
      <c r="AI47" s="31">
        <f t="shared" si="53"/>
        <v>0</v>
      </c>
      <c r="AJ47" s="31">
        <f t="shared" si="53"/>
        <v>0</v>
      </c>
      <c r="AK47" s="31">
        <f t="shared" si="53"/>
        <v>0</v>
      </c>
      <c r="AM47" s="31">
        <f>AM46</f>
        <v>0</v>
      </c>
      <c r="AN47" s="31">
        <f t="shared" ref="AN47:AW47" si="54">AM47+AN46</f>
        <v>0</v>
      </c>
      <c r="AO47" s="31">
        <f t="shared" si="54"/>
        <v>0</v>
      </c>
      <c r="AP47" s="31">
        <f t="shared" si="54"/>
        <v>0</v>
      </c>
      <c r="AQ47" s="31">
        <f t="shared" si="54"/>
        <v>0</v>
      </c>
      <c r="AR47" s="31">
        <f t="shared" si="54"/>
        <v>0</v>
      </c>
      <c r="AS47" s="31">
        <f t="shared" si="54"/>
        <v>0</v>
      </c>
      <c r="AT47" s="31">
        <f t="shared" si="54"/>
        <v>0</v>
      </c>
      <c r="AU47" s="31">
        <f t="shared" si="54"/>
        <v>0</v>
      </c>
      <c r="AV47" s="31">
        <f t="shared" si="54"/>
        <v>0</v>
      </c>
      <c r="AW47" s="31">
        <f t="shared" si="54"/>
        <v>0</v>
      </c>
      <c r="AY47" s="31">
        <f>AY46</f>
        <v>0</v>
      </c>
      <c r="AZ47" s="31">
        <f t="shared" ref="AZ47:BI47" si="55">AY47+AZ46</f>
        <v>0</v>
      </c>
      <c r="BA47" s="31">
        <f t="shared" si="55"/>
        <v>0</v>
      </c>
      <c r="BB47" s="31">
        <f t="shared" si="55"/>
        <v>0</v>
      </c>
      <c r="BC47" s="31">
        <f t="shared" si="55"/>
        <v>0</v>
      </c>
      <c r="BD47" s="31">
        <f t="shared" si="55"/>
        <v>0</v>
      </c>
      <c r="BE47" s="31">
        <f t="shared" si="55"/>
        <v>0</v>
      </c>
      <c r="BF47" s="31">
        <f t="shared" si="55"/>
        <v>0</v>
      </c>
      <c r="BG47" s="31">
        <f t="shared" si="55"/>
        <v>0</v>
      </c>
      <c r="BH47" s="31">
        <f t="shared" si="55"/>
        <v>0</v>
      </c>
      <c r="BI47" s="31">
        <f t="shared" si="55"/>
        <v>0</v>
      </c>
    </row>
    <row r="48" spans="1:62" x14ac:dyDescent="0.25">
      <c r="A48" s="6" t="s">
        <v>83</v>
      </c>
      <c r="C48" s="31">
        <f>C33+C34+C35+C36+C37+C38+C40+C41+C44+C46</f>
        <v>0</v>
      </c>
      <c r="D48" s="31">
        <f>D33+D34+D35+D36+D37+D38+D40+D41+D44+D46</f>
        <v>0</v>
      </c>
      <c r="E48" s="31">
        <f t="shared" ref="E48:M48" si="56">E33+E34+E35+E36+E37+E38+E40+E41+E44+E46</f>
        <v>0</v>
      </c>
      <c r="F48" s="31">
        <f t="shared" si="56"/>
        <v>0</v>
      </c>
      <c r="G48" s="31">
        <f t="shared" si="56"/>
        <v>0</v>
      </c>
      <c r="H48" s="31">
        <f t="shared" si="56"/>
        <v>0</v>
      </c>
      <c r="I48" s="31">
        <f t="shared" si="56"/>
        <v>0</v>
      </c>
      <c r="J48" s="31">
        <f t="shared" si="56"/>
        <v>0</v>
      </c>
      <c r="K48" s="31">
        <f t="shared" si="56"/>
        <v>0</v>
      </c>
      <c r="L48" s="31">
        <f t="shared" si="56"/>
        <v>0</v>
      </c>
      <c r="M48" s="31">
        <f t="shared" si="56"/>
        <v>0</v>
      </c>
      <c r="N48" s="31">
        <f>N33+N34+N35+N36+N37+N38+N40+N41+N44+N46</f>
        <v>0</v>
      </c>
      <c r="O48" s="31">
        <f t="shared" ref="O48:BJ48" si="57">O33+O34+O35+O36+O37+O38+O40+O41+O44+O46</f>
        <v>0</v>
      </c>
      <c r="P48" s="31">
        <f t="shared" si="57"/>
        <v>0</v>
      </c>
      <c r="Q48" s="31">
        <f t="shared" si="57"/>
        <v>0</v>
      </c>
      <c r="R48" s="31">
        <f t="shared" si="57"/>
        <v>0</v>
      </c>
      <c r="S48" s="31">
        <f t="shared" si="57"/>
        <v>0</v>
      </c>
      <c r="T48" s="31">
        <f t="shared" si="57"/>
        <v>0</v>
      </c>
      <c r="U48" s="31">
        <f t="shared" si="57"/>
        <v>0</v>
      </c>
      <c r="V48" s="31">
        <f t="shared" si="57"/>
        <v>0</v>
      </c>
      <c r="W48" s="31">
        <f t="shared" si="57"/>
        <v>0</v>
      </c>
      <c r="X48" s="31">
        <f t="shared" si="57"/>
        <v>0</v>
      </c>
      <c r="Y48" s="31">
        <f t="shared" si="57"/>
        <v>0</v>
      </c>
      <c r="Z48" s="31">
        <f t="shared" si="57"/>
        <v>0</v>
      </c>
      <c r="AA48" s="31">
        <f t="shared" si="57"/>
        <v>0</v>
      </c>
      <c r="AB48" s="31">
        <f t="shared" si="57"/>
        <v>0</v>
      </c>
      <c r="AC48" s="31">
        <f t="shared" si="57"/>
        <v>0</v>
      </c>
      <c r="AD48" s="31">
        <f t="shared" si="57"/>
        <v>0</v>
      </c>
      <c r="AE48" s="31">
        <f t="shared" si="57"/>
        <v>0</v>
      </c>
      <c r="AF48" s="31">
        <f t="shared" si="57"/>
        <v>0</v>
      </c>
      <c r="AG48" s="31">
        <f t="shared" si="57"/>
        <v>0</v>
      </c>
      <c r="AH48" s="31">
        <f t="shared" si="57"/>
        <v>0</v>
      </c>
      <c r="AI48" s="31">
        <f t="shared" si="57"/>
        <v>0</v>
      </c>
      <c r="AJ48" s="31">
        <f t="shared" si="57"/>
        <v>0</v>
      </c>
      <c r="AK48" s="31">
        <f t="shared" si="57"/>
        <v>0</v>
      </c>
      <c r="AL48" s="31">
        <f t="shared" si="57"/>
        <v>0</v>
      </c>
      <c r="AM48" s="31">
        <f t="shared" si="57"/>
        <v>0</v>
      </c>
      <c r="AN48" s="31">
        <f t="shared" si="57"/>
        <v>0</v>
      </c>
      <c r="AO48" s="31">
        <f t="shared" si="57"/>
        <v>0</v>
      </c>
      <c r="AP48" s="31">
        <f t="shared" si="57"/>
        <v>0</v>
      </c>
      <c r="AQ48" s="31">
        <f t="shared" si="57"/>
        <v>0</v>
      </c>
      <c r="AR48" s="31">
        <f t="shared" si="57"/>
        <v>0</v>
      </c>
      <c r="AS48" s="31">
        <f t="shared" si="57"/>
        <v>0</v>
      </c>
      <c r="AT48" s="31">
        <f t="shared" si="57"/>
        <v>0</v>
      </c>
      <c r="AU48" s="31">
        <f t="shared" si="57"/>
        <v>0</v>
      </c>
      <c r="AV48" s="31">
        <f t="shared" si="57"/>
        <v>0</v>
      </c>
      <c r="AW48" s="31">
        <f t="shared" si="57"/>
        <v>0</v>
      </c>
      <c r="AX48" s="31">
        <f t="shared" si="57"/>
        <v>0</v>
      </c>
      <c r="AY48" s="31">
        <f t="shared" si="57"/>
        <v>0</v>
      </c>
      <c r="AZ48" s="31">
        <f t="shared" si="57"/>
        <v>0</v>
      </c>
      <c r="BA48" s="31">
        <f t="shared" si="57"/>
        <v>0</v>
      </c>
      <c r="BB48" s="31">
        <f t="shared" si="57"/>
        <v>0</v>
      </c>
      <c r="BC48" s="31">
        <f t="shared" si="57"/>
        <v>0</v>
      </c>
      <c r="BD48" s="31">
        <f t="shared" si="57"/>
        <v>0</v>
      </c>
      <c r="BE48" s="31">
        <f t="shared" si="57"/>
        <v>0</v>
      </c>
      <c r="BF48" s="31">
        <f t="shared" si="57"/>
        <v>0</v>
      </c>
      <c r="BG48" s="31">
        <f t="shared" si="57"/>
        <v>0</v>
      </c>
      <c r="BH48" s="31">
        <f t="shared" si="57"/>
        <v>0</v>
      </c>
      <c r="BI48" s="31">
        <f t="shared" si="57"/>
        <v>0</v>
      </c>
      <c r="BJ48" s="31">
        <f t="shared" si="57"/>
        <v>0</v>
      </c>
    </row>
    <row r="49" spans="1:62" x14ac:dyDescent="0.25">
      <c r="A49" s="6" t="s">
        <v>84</v>
      </c>
      <c r="C49" s="31">
        <f>C48</f>
        <v>0</v>
      </c>
      <c r="D49" s="31">
        <f t="shared" ref="D49:N49" si="58">C49+D48</f>
        <v>0</v>
      </c>
      <c r="E49" s="31">
        <f t="shared" si="58"/>
        <v>0</v>
      </c>
      <c r="F49" s="31">
        <f t="shared" si="58"/>
        <v>0</v>
      </c>
      <c r="G49" s="31">
        <f t="shared" si="58"/>
        <v>0</v>
      </c>
      <c r="H49" s="31">
        <f t="shared" si="58"/>
        <v>0</v>
      </c>
      <c r="I49" s="31">
        <f t="shared" si="58"/>
        <v>0</v>
      </c>
      <c r="J49" s="31">
        <f t="shared" si="58"/>
        <v>0</v>
      </c>
      <c r="K49" s="31">
        <f t="shared" si="58"/>
        <v>0</v>
      </c>
      <c r="L49" s="31">
        <f t="shared" si="58"/>
        <v>0</v>
      </c>
      <c r="M49" s="31">
        <f t="shared" si="58"/>
        <v>0</v>
      </c>
      <c r="N49" s="31">
        <f t="shared" si="58"/>
        <v>0</v>
      </c>
      <c r="O49" s="31">
        <f>O48</f>
        <v>0</v>
      </c>
      <c r="P49" s="31">
        <f t="shared" ref="P49:Z49" si="59">O49+P48</f>
        <v>0</v>
      </c>
      <c r="Q49" s="31">
        <f t="shared" si="59"/>
        <v>0</v>
      </c>
      <c r="R49" s="31">
        <f t="shared" si="59"/>
        <v>0</v>
      </c>
      <c r="S49" s="31">
        <f t="shared" si="59"/>
        <v>0</v>
      </c>
      <c r="T49" s="31">
        <f t="shared" si="59"/>
        <v>0</v>
      </c>
      <c r="U49" s="31">
        <f t="shared" si="59"/>
        <v>0</v>
      </c>
      <c r="V49" s="31">
        <f t="shared" si="59"/>
        <v>0</v>
      </c>
      <c r="W49" s="31">
        <f t="shared" si="59"/>
        <v>0</v>
      </c>
      <c r="X49" s="31">
        <f t="shared" si="59"/>
        <v>0</v>
      </c>
      <c r="Y49" s="31">
        <f t="shared" si="59"/>
        <v>0</v>
      </c>
      <c r="Z49" s="31">
        <f t="shared" si="59"/>
        <v>0</v>
      </c>
      <c r="AA49" s="31">
        <f>AA48</f>
        <v>0</v>
      </c>
      <c r="AB49" s="31">
        <f t="shared" ref="AB49:AM49" si="60">AA49+AB48</f>
        <v>0</v>
      </c>
      <c r="AC49" s="31">
        <f t="shared" si="60"/>
        <v>0</v>
      </c>
      <c r="AD49" s="31">
        <f t="shared" si="60"/>
        <v>0</v>
      </c>
      <c r="AE49" s="31">
        <f t="shared" si="60"/>
        <v>0</v>
      </c>
      <c r="AF49" s="31">
        <f t="shared" si="60"/>
        <v>0</v>
      </c>
      <c r="AG49" s="31">
        <f t="shared" si="60"/>
        <v>0</v>
      </c>
      <c r="AH49" s="31">
        <f t="shared" si="60"/>
        <v>0</v>
      </c>
      <c r="AI49" s="31">
        <f t="shared" si="60"/>
        <v>0</v>
      </c>
      <c r="AJ49" s="31">
        <f t="shared" si="60"/>
        <v>0</v>
      </c>
      <c r="AK49" s="31">
        <f t="shared" si="60"/>
        <v>0</v>
      </c>
      <c r="AL49" s="31">
        <f t="shared" si="60"/>
        <v>0</v>
      </c>
      <c r="AM49" s="86">
        <f t="shared" si="60"/>
        <v>0</v>
      </c>
      <c r="AN49" s="31">
        <f t="shared" ref="AN49:AY49" si="61">AM49+AN48</f>
        <v>0</v>
      </c>
      <c r="AO49" s="31">
        <f t="shared" si="61"/>
        <v>0</v>
      </c>
      <c r="AP49" s="31">
        <f t="shared" si="61"/>
        <v>0</v>
      </c>
      <c r="AQ49" s="31">
        <f t="shared" si="61"/>
        <v>0</v>
      </c>
      <c r="AR49" s="31">
        <f t="shared" si="61"/>
        <v>0</v>
      </c>
      <c r="AS49" s="31">
        <f t="shared" si="61"/>
        <v>0</v>
      </c>
      <c r="AT49" s="31">
        <f t="shared" si="61"/>
        <v>0</v>
      </c>
      <c r="AU49" s="31">
        <f t="shared" si="61"/>
        <v>0</v>
      </c>
      <c r="AV49" s="31">
        <f t="shared" si="61"/>
        <v>0</v>
      </c>
      <c r="AW49" s="31">
        <f t="shared" si="61"/>
        <v>0</v>
      </c>
      <c r="AX49" s="31">
        <f t="shared" si="61"/>
        <v>0</v>
      </c>
      <c r="AY49" s="86">
        <f t="shared" si="61"/>
        <v>0</v>
      </c>
      <c r="AZ49" s="31">
        <f t="shared" ref="AZ49:BJ49" si="62">AY49+AZ48</f>
        <v>0</v>
      </c>
      <c r="BA49" s="31">
        <f t="shared" si="62"/>
        <v>0</v>
      </c>
      <c r="BB49" s="31">
        <f t="shared" si="62"/>
        <v>0</v>
      </c>
      <c r="BC49" s="31">
        <f t="shared" si="62"/>
        <v>0</v>
      </c>
      <c r="BD49" s="31">
        <f t="shared" si="62"/>
        <v>0</v>
      </c>
      <c r="BE49" s="31">
        <f t="shared" si="62"/>
        <v>0</v>
      </c>
      <c r="BF49" s="31">
        <f t="shared" si="62"/>
        <v>0</v>
      </c>
      <c r="BG49" s="31">
        <f t="shared" si="62"/>
        <v>0</v>
      </c>
      <c r="BH49" s="31">
        <f t="shared" si="62"/>
        <v>0</v>
      </c>
      <c r="BI49" s="31">
        <f t="shared" si="62"/>
        <v>0</v>
      </c>
      <c r="BJ49" s="31">
        <f t="shared" si="62"/>
        <v>0</v>
      </c>
    </row>
    <row r="50" spans="1:62" x14ac:dyDescent="0.25">
      <c r="A50" s="26" t="s">
        <v>85</v>
      </c>
      <c r="C50" s="31">
        <f>C39+C42+C45+C47</f>
        <v>0</v>
      </c>
      <c r="D50" s="31">
        <f t="shared" ref="D50:M50" si="63">D39+D42+D45+D47</f>
        <v>0</v>
      </c>
      <c r="E50" s="31">
        <f t="shared" si="63"/>
        <v>0</v>
      </c>
      <c r="F50" s="31">
        <f t="shared" si="63"/>
        <v>0</v>
      </c>
      <c r="G50" s="31">
        <f t="shared" si="63"/>
        <v>0</v>
      </c>
      <c r="H50" s="31">
        <f t="shared" si="63"/>
        <v>0</v>
      </c>
      <c r="I50" s="31">
        <f t="shared" si="63"/>
        <v>0</v>
      </c>
      <c r="J50" s="31">
        <f t="shared" si="63"/>
        <v>0</v>
      </c>
      <c r="K50" s="31">
        <f t="shared" si="63"/>
        <v>0</v>
      </c>
      <c r="L50" s="31">
        <f t="shared" si="63"/>
        <v>0</v>
      </c>
      <c r="M50" s="31">
        <f t="shared" si="63"/>
        <v>0</v>
      </c>
      <c r="N50" s="31">
        <f>N39+N42+N45+N47</f>
        <v>0</v>
      </c>
      <c r="O50" s="31">
        <f t="shared" ref="O50:BJ50" si="64">O39+O42+O45+O47</f>
        <v>0</v>
      </c>
      <c r="P50" s="31">
        <f t="shared" si="64"/>
        <v>0</v>
      </c>
      <c r="Q50" s="31">
        <f t="shared" si="64"/>
        <v>0</v>
      </c>
      <c r="R50" s="31">
        <f t="shared" si="64"/>
        <v>0</v>
      </c>
      <c r="S50" s="31">
        <f t="shared" si="64"/>
        <v>0</v>
      </c>
      <c r="T50" s="31">
        <f t="shared" si="64"/>
        <v>0</v>
      </c>
      <c r="U50" s="31">
        <f t="shared" si="64"/>
        <v>0</v>
      </c>
      <c r="V50" s="31">
        <f t="shared" si="64"/>
        <v>0</v>
      </c>
      <c r="W50" s="31">
        <f t="shared" si="64"/>
        <v>0</v>
      </c>
      <c r="X50" s="31">
        <f t="shared" si="64"/>
        <v>0</v>
      </c>
      <c r="Y50" s="31">
        <f t="shared" si="64"/>
        <v>0</v>
      </c>
      <c r="Z50" s="31">
        <f t="shared" si="64"/>
        <v>0</v>
      </c>
      <c r="AA50" s="31">
        <f t="shared" si="64"/>
        <v>0</v>
      </c>
      <c r="AB50" s="31">
        <f t="shared" si="64"/>
        <v>0</v>
      </c>
      <c r="AC50" s="31">
        <f t="shared" si="64"/>
        <v>0</v>
      </c>
      <c r="AD50" s="31">
        <f t="shared" si="64"/>
        <v>0</v>
      </c>
      <c r="AE50" s="31">
        <f t="shared" si="64"/>
        <v>0</v>
      </c>
      <c r="AF50" s="31">
        <f t="shared" si="64"/>
        <v>0</v>
      </c>
      <c r="AG50" s="31">
        <f t="shared" si="64"/>
        <v>0</v>
      </c>
      <c r="AH50" s="31">
        <f t="shared" si="64"/>
        <v>0</v>
      </c>
      <c r="AI50" s="31">
        <f t="shared" si="64"/>
        <v>0</v>
      </c>
      <c r="AJ50" s="31">
        <f t="shared" si="64"/>
        <v>0</v>
      </c>
      <c r="AK50" s="31">
        <f t="shared" si="64"/>
        <v>0</v>
      </c>
      <c r="AL50" s="31">
        <f t="shared" si="64"/>
        <v>0</v>
      </c>
      <c r="AM50" s="31">
        <f t="shared" si="64"/>
        <v>0</v>
      </c>
      <c r="AN50" s="31">
        <f t="shared" si="64"/>
        <v>0</v>
      </c>
      <c r="AO50" s="31">
        <f t="shared" si="64"/>
        <v>0</v>
      </c>
      <c r="AP50" s="31">
        <f t="shared" si="64"/>
        <v>0</v>
      </c>
      <c r="AQ50" s="31">
        <f t="shared" si="64"/>
        <v>0</v>
      </c>
      <c r="AR50" s="31">
        <f t="shared" si="64"/>
        <v>0</v>
      </c>
      <c r="AS50" s="31">
        <f t="shared" si="64"/>
        <v>0</v>
      </c>
      <c r="AT50" s="31">
        <f t="shared" si="64"/>
        <v>0</v>
      </c>
      <c r="AU50" s="31">
        <f t="shared" si="64"/>
        <v>0</v>
      </c>
      <c r="AV50" s="31">
        <f t="shared" si="64"/>
        <v>0</v>
      </c>
      <c r="AW50" s="31">
        <f t="shared" si="64"/>
        <v>0</v>
      </c>
      <c r="AX50" s="31">
        <f t="shared" si="64"/>
        <v>0</v>
      </c>
      <c r="AY50" s="31">
        <f t="shared" si="64"/>
        <v>0</v>
      </c>
      <c r="AZ50" s="31">
        <f t="shared" si="64"/>
        <v>0</v>
      </c>
      <c r="BA50" s="31">
        <f t="shared" si="64"/>
        <v>0</v>
      </c>
      <c r="BB50" s="31">
        <f t="shared" si="64"/>
        <v>0</v>
      </c>
      <c r="BC50" s="31">
        <f t="shared" si="64"/>
        <v>0</v>
      </c>
      <c r="BD50" s="31">
        <f t="shared" si="64"/>
        <v>0</v>
      </c>
      <c r="BE50" s="31">
        <f t="shared" si="64"/>
        <v>0</v>
      </c>
      <c r="BF50" s="31">
        <f t="shared" si="64"/>
        <v>0</v>
      </c>
      <c r="BG50" s="31">
        <f t="shared" si="64"/>
        <v>0</v>
      </c>
      <c r="BH50" s="31">
        <f t="shared" si="64"/>
        <v>0</v>
      </c>
      <c r="BI50" s="31">
        <f t="shared" si="64"/>
        <v>0</v>
      </c>
      <c r="BJ50" s="31">
        <f t="shared" si="64"/>
        <v>0</v>
      </c>
    </row>
    <row r="51" spans="1:62" x14ac:dyDescent="0.25">
      <c r="A51" s="6" t="s">
        <v>86</v>
      </c>
      <c r="C51" s="31">
        <f>C33+C34+C35+C36+C37+C40</f>
        <v>0</v>
      </c>
      <c r="D51" s="31">
        <f>D33+D34+D35+D36+D37+D40</f>
        <v>0</v>
      </c>
      <c r="E51" s="31">
        <f>E33+E34+E35+E36+E37+E40</f>
        <v>0</v>
      </c>
      <c r="F51" s="31">
        <f>F33+F34+F35+F36+F37+F40</f>
        <v>0</v>
      </c>
      <c r="G51" s="31">
        <f>G33+G34+G35+G36+G37+G40</f>
        <v>0</v>
      </c>
      <c r="H51" s="31">
        <f>H33+H34+H35+H36+H37+H40+G41+G42</f>
        <v>0</v>
      </c>
      <c r="I51" s="31">
        <f>I33+I34+I35+I36+I37+I40</f>
        <v>0</v>
      </c>
      <c r="J51" s="31">
        <f>J33+J34+J35+J36+J37+J40</f>
        <v>0</v>
      </c>
      <c r="K51" s="31">
        <f>K33+K34+K35+K36+K37+K40</f>
        <v>0</v>
      </c>
      <c r="L51" s="31">
        <f>L33+L34+L35+L36+L37+L40</f>
        <v>0</v>
      </c>
      <c r="M51" s="31">
        <f>M33+M34+M35+M36+M37+M40</f>
        <v>0</v>
      </c>
      <c r="N51" s="31">
        <f>N33+N34+N35+M39+N39+N36+N37+N40+M47+N46+N38</f>
        <v>0</v>
      </c>
      <c r="O51" s="31">
        <f>O33+O34+O35+O36+O37+O40+O45</f>
        <v>0</v>
      </c>
      <c r="P51" s="42">
        <f>P33+P34+P35+P36+P37+P40+P42</f>
        <v>0</v>
      </c>
      <c r="Q51" s="31">
        <f>Q33+Q34+Q35+Q36+Q37+Q40</f>
        <v>0</v>
      </c>
      <c r="R51" s="31">
        <f>R33+R34+R35+R36+R37+R40</f>
        <v>0</v>
      </c>
      <c r="S51" s="31">
        <f>S33+S34+S35+S36+S37+S40</f>
        <v>0</v>
      </c>
      <c r="T51" s="31">
        <f>T33+T34+T35+T36+T37+T40+S41+S42</f>
        <v>0</v>
      </c>
      <c r="U51" s="31">
        <f>U33+U34+U35+U36+U37+U40</f>
        <v>0</v>
      </c>
      <c r="V51" s="31">
        <f>V33+V34+V35+V36+V37+V40</f>
        <v>0</v>
      </c>
      <c r="W51" s="31">
        <f>W33+W34+W35+W36+W37+W40</f>
        <v>0</v>
      </c>
      <c r="X51" s="31">
        <f>X33+X34+X35+X36+X37+X40</f>
        <v>0</v>
      </c>
      <c r="Y51" s="31">
        <f>Y33+Y34+Y35+Y36+Y37+Y40</f>
        <v>0</v>
      </c>
      <c r="Z51" s="31">
        <f>Z33+Z34+Z35+Y39+Z39+Z36+Z37+Z40+Y47+Z46+Z38</f>
        <v>0</v>
      </c>
      <c r="AA51" s="31">
        <f>AA33+AA34+AA35+AA36+AA37+AA40+AA41+AA45</f>
        <v>0</v>
      </c>
      <c r="AB51" s="42">
        <f>AB33+AB34+AB35+AB36+AB37+AB40+AB42</f>
        <v>0</v>
      </c>
      <c r="AC51" s="31">
        <f>AC33+AC34+AC35+AC36+AC37+AC40</f>
        <v>0</v>
      </c>
      <c r="AD51" s="31">
        <f>AD33+AD34+AD35+AD36+AD37+AD40</f>
        <v>0</v>
      </c>
      <c r="AE51" s="31">
        <f>AE33+AE34+AE35+AE36+AE37+AE40</f>
        <v>0</v>
      </c>
      <c r="AF51" s="31">
        <f>AF33+AF34+AF35+AF36+AF37+AF40+AE41+AE42</f>
        <v>0</v>
      </c>
      <c r="AG51" s="31">
        <f>AG33+AG34+AG35+AG36+AG37+AG40</f>
        <v>0</v>
      </c>
      <c r="AH51" s="31">
        <f>AH33+AH34+AH35+AH36+AH37+AH40</f>
        <v>0</v>
      </c>
      <c r="AI51" s="31">
        <f>AI33+AI34+AI35+AI36+AI37+AI40</f>
        <v>0</v>
      </c>
      <c r="AJ51" s="31">
        <f>AJ33+AJ34+AJ35+AJ36+AJ37+AJ40</f>
        <v>0</v>
      </c>
      <c r="AK51" s="31">
        <f>AK33+AK34+AK35+AK36+AK37+AK40</f>
        <v>0</v>
      </c>
      <c r="AL51" s="31">
        <f>AL33+AL34+AL35+AK39+AL39+AL36+AL37+AL40+AK47+AL46+AL38</f>
        <v>0</v>
      </c>
      <c r="AM51" s="31">
        <f>AM33+AM34+AM35+AM36+AM37+AM40+AM45</f>
        <v>0</v>
      </c>
      <c r="AN51" s="42">
        <f>AN33+AN34+AN35+AN36+AN37+AN40+AN42</f>
        <v>0</v>
      </c>
      <c r="AO51" s="31">
        <f>AO33+AO34+AO35+AO36+AO37+AO40</f>
        <v>0</v>
      </c>
      <c r="AP51" s="31">
        <f>AP33+AP34+AP35+AP36+AP37+AP40</f>
        <v>0</v>
      </c>
      <c r="AQ51" s="31">
        <f>AQ33+AQ34+AQ35+AQ36+AQ37+AQ40</f>
        <v>0</v>
      </c>
      <c r="AR51" s="31">
        <f>AR33+AR34+AR35+AR36+AR37+AR40+AQ41+AQ42</f>
        <v>0</v>
      </c>
      <c r="AS51" s="31">
        <f>AS33+AS34+AS35+AS36+AS37+AS40</f>
        <v>0</v>
      </c>
      <c r="AT51" s="31">
        <f>AT33+AT34+AT35+AT36+AT37+AT40</f>
        <v>0</v>
      </c>
      <c r="AU51" s="31">
        <f>AU33+AU34+AU35+AU36+AU37+AU40</f>
        <v>0</v>
      </c>
      <c r="AV51" s="31">
        <f>AV33+AV34+AV35+AV36+AV37+AV40</f>
        <v>0</v>
      </c>
      <c r="AW51" s="31">
        <f>AW33+AW34+AW35+AW36+AW37+AW40</f>
        <v>0</v>
      </c>
      <c r="AX51" s="31">
        <f>AX33+AX34+AX35+AW39+AX39+AX36+AX37+AX40+AW47+AX46+AX38</f>
        <v>0</v>
      </c>
      <c r="AY51" s="31">
        <f>AY33+AY34+AY35+AY36+AY37+AY40+AY45</f>
        <v>0</v>
      </c>
      <c r="AZ51" s="42">
        <f>AZ33+AZ34+AZ35+AZ36+AZ37+AZ40+AZ42</f>
        <v>0</v>
      </c>
      <c r="BA51" s="31">
        <f>BA33+BA34+BA35+BA36+BA37+BA40</f>
        <v>0</v>
      </c>
      <c r="BB51" s="31">
        <f>BB33+BB34+BB35+BB36+BB37+BB40</f>
        <v>0</v>
      </c>
      <c r="BC51" s="31">
        <f>BC33+BC34+BC35+BC36+BC37+BC40</f>
        <v>0</v>
      </c>
      <c r="BD51" s="31">
        <f>BD33+BD34+BD35+BD36+BD37+BD40+BC41+BC42</f>
        <v>0</v>
      </c>
      <c r="BE51" s="31">
        <f>BE33+BE34+BE35+BE36+BE37+BE40</f>
        <v>0</v>
      </c>
      <c r="BF51" s="31">
        <f>BF33+BF34+BF35+BF36+BF37+BF40</f>
        <v>0</v>
      </c>
      <c r="BG51" s="31">
        <f>BG33+BG34+BG35+BG36+BG37+BG40</f>
        <v>0</v>
      </c>
      <c r="BH51" s="31">
        <f>BH33+BH34+BH35+BH36+BH37+BH40</f>
        <v>0</v>
      </c>
      <c r="BI51" s="31">
        <f>BI33+BI34+BI35+BI36+BI37+BI40</f>
        <v>0</v>
      </c>
      <c r="BJ51" s="31">
        <f>BJ33+BJ34+BJ35+BI39+BJ39+BJ36+BJ37+BJ40+BI47+BJ46+BJ38</f>
        <v>0</v>
      </c>
    </row>
    <row r="52" spans="1:62" x14ac:dyDescent="0.25">
      <c r="A52" s="30"/>
    </row>
    <row r="53" spans="1:62" x14ac:dyDescent="0.25">
      <c r="A53" s="21" t="str">
        <f>'Datos de Entrada'!A32</f>
        <v>Gerente comercial</v>
      </c>
      <c r="C53" s="4">
        <f>LOOKUP(C9,'Datos de Entrada'!$C$2:$G$2,'Datos de Entrada'!$C$32:$G$32)</f>
        <v>1</v>
      </c>
      <c r="D53" s="4">
        <f>LOOKUP(D9,'Datos de Entrada'!$C$2:$G$2,'Datos de Entrada'!$C$32:$G$32)</f>
        <v>1</v>
      </c>
      <c r="E53" s="4">
        <f>LOOKUP(E9,'Datos de Entrada'!$C$2:$G$2,'Datos de Entrada'!$C$32:$G$32)</f>
        <v>1</v>
      </c>
      <c r="F53" s="4">
        <f>LOOKUP(F9,'Datos de Entrada'!$C$2:$G$2,'Datos de Entrada'!$C$32:$G$32)</f>
        <v>1</v>
      </c>
      <c r="G53" s="4">
        <f>LOOKUP(G9,'Datos de Entrada'!$C$2:$G$2,'Datos de Entrada'!$C$32:$G$32)</f>
        <v>1</v>
      </c>
      <c r="H53" s="4">
        <f>LOOKUP(H9,'Datos de Entrada'!$C$2:$G$2,'Datos de Entrada'!$C$32:$G$32)</f>
        <v>1</v>
      </c>
      <c r="I53" s="4">
        <f>LOOKUP(I9,'Datos de Entrada'!$C$2:$G$2,'Datos de Entrada'!$C$32:$G$32)</f>
        <v>1</v>
      </c>
      <c r="J53" s="4">
        <f>LOOKUP(J9,'Datos de Entrada'!$C$2:$G$2,'Datos de Entrada'!$C$32:$G$32)</f>
        <v>1</v>
      </c>
      <c r="K53" s="4">
        <f>LOOKUP(K9,'Datos de Entrada'!$C$2:$G$2,'Datos de Entrada'!$C$32:$G$32)</f>
        <v>1</v>
      </c>
      <c r="L53" s="4">
        <f>LOOKUP(L9,'Datos de Entrada'!$C$2:$G$2,'Datos de Entrada'!$C$32:$G$32)</f>
        <v>1</v>
      </c>
      <c r="M53" s="4">
        <f>LOOKUP(M9,'Datos de Entrada'!$C$2:$G$2,'Datos de Entrada'!$C$32:$G$32)</f>
        <v>1</v>
      </c>
      <c r="N53" s="4">
        <f>LOOKUP(N9,'Datos de Entrada'!$C$2:$G$2,'Datos de Entrada'!$C$32:$G$32)</f>
        <v>1</v>
      </c>
      <c r="O53" s="4">
        <f>LOOKUP(O9,'Datos de Entrada'!$C$2:$G$2,'Datos de Entrada'!$C$32:$G$32)</f>
        <v>1</v>
      </c>
      <c r="P53" s="4">
        <f>LOOKUP(P9,'Datos de Entrada'!$C$2:$G$2,'Datos de Entrada'!$C$32:$G$32)</f>
        <v>1</v>
      </c>
      <c r="Q53" s="4">
        <f>LOOKUP(Q9,'Datos de Entrada'!$C$2:$G$2,'Datos de Entrada'!$C$32:$G$32)</f>
        <v>1</v>
      </c>
      <c r="R53" s="4">
        <f>LOOKUP(R9,'Datos de Entrada'!$C$2:$G$2,'Datos de Entrada'!$C$32:$G$32)</f>
        <v>1</v>
      </c>
      <c r="S53" s="4">
        <f>LOOKUP(S9,'Datos de Entrada'!$C$2:$G$2,'Datos de Entrada'!$C$32:$G$32)</f>
        <v>1</v>
      </c>
      <c r="T53" s="4">
        <f>LOOKUP(T9,'Datos de Entrada'!$C$2:$G$2,'Datos de Entrada'!$C$32:$G$32)</f>
        <v>1</v>
      </c>
      <c r="U53" s="4">
        <f>LOOKUP(U9,'Datos de Entrada'!$C$2:$G$2,'Datos de Entrada'!$C$32:$G$32)</f>
        <v>1</v>
      </c>
      <c r="V53" s="4">
        <f>LOOKUP(V9,'Datos de Entrada'!$C$2:$G$2,'Datos de Entrada'!$C$32:$G$32)</f>
        <v>1</v>
      </c>
      <c r="W53" s="4">
        <f>LOOKUP(W9,'Datos de Entrada'!$C$2:$G$2,'Datos de Entrada'!$C$32:$G$32)</f>
        <v>1</v>
      </c>
      <c r="X53" s="4">
        <f>LOOKUP(X9,'Datos de Entrada'!$C$2:$G$2,'Datos de Entrada'!$C$32:$G$32)</f>
        <v>1</v>
      </c>
      <c r="Y53" s="4">
        <f>LOOKUP(Y9,'Datos de Entrada'!$C$2:$G$2,'Datos de Entrada'!$C$32:$G$32)</f>
        <v>1</v>
      </c>
      <c r="Z53" s="4">
        <f>LOOKUP(Z9,'Datos de Entrada'!$C$2:$G$2,'Datos de Entrada'!$C$32:$G$32)</f>
        <v>1</v>
      </c>
      <c r="AA53" s="4">
        <f>LOOKUP(AA9,'Datos de Entrada'!$C$2:$G$2,'Datos de Entrada'!$C$32:$G$32)</f>
        <v>1</v>
      </c>
      <c r="AB53" s="4">
        <f>LOOKUP(AB9,'Datos de Entrada'!$C$2:$G$2,'Datos de Entrada'!$C$32:$G$32)</f>
        <v>1</v>
      </c>
      <c r="AC53" s="4">
        <f>LOOKUP(AC9,'Datos de Entrada'!$C$2:$G$2,'Datos de Entrada'!$C$32:$G$32)</f>
        <v>1</v>
      </c>
      <c r="AD53" s="4">
        <f>LOOKUP(AD9,'Datos de Entrada'!$C$2:$G$2,'Datos de Entrada'!$C$32:$G$32)</f>
        <v>1</v>
      </c>
      <c r="AE53" s="4">
        <f>LOOKUP(AE9,'Datos de Entrada'!$C$2:$G$2,'Datos de Entrada'!$C$32:$G$32)</f>
        <v>1</v>
      </c>
      <c r="AF53" s="4">
        <f>LOOKUP(AF9,'Datos de Entrada'!$C$2:$G$2,'Datos de Entrada'!$C$32:$G$32)</f>
        <v>1</v>
      </c>
      <c r="AG53" s="4">
        <f>LOOKUP(AG9,'Datos de Entrada'!$C$2:$G$2,'Datos de Entrada'!$C$32:$G$32)</f>
        <v>1</v>
      </c>
      <c r="AH53" s="4">
        <f>LOOKUP(AH9,'Datos de Entrada'!$C$2:$G$2,'Datos de Entrada'!$C$32:$G$32)</f>
        <v>1</v>
      </c>
      <c r="AI53" s="4">
        <f>LOOKUP(AI9,'Datos de Entrada'!$C$2:$G$2,'Datos de Entrada'!$C$32:$G$32)</f>
        <v>1</v>
      </c>
      <c r="AJ53" s="4">
        <f>LOOKUP(AJ9,'Datos de Entrada'!$C$2:$G$2,'Datos de Entrada'!$C$32:$G$32)</f>
        <v>1</v>
      </c>
      <c r="AK53" s="4">
        <f>LOOKUP(AK9,'Datos de Entrada'!$C$2:$G$2,'Datos de Entrada'!$C$32:$G$32)</f>
        <v>1</v>
      </c>
      <c r="AL53" s="4">
        <f>LOOKUP(AL9,'Datos de Entrada'!$C$2:$G$2,'Datos de Entrada'!$C$32:$G$32)</f>
        <v>1</v>
      </c>
      <c r="AM53" s="4">
        <f>LOOKUP(AM9,'Datos de Entrada'!$C$2:$G$2,'Datos de Entrada'!$C$32:$G$32)</f>
        <v>1</v>
      </c>
      <c r="AN53" s="4">
        <f>LOOKUP(AN9,'Datos de Entrada'!$C$2:$G$2,'Datos de Entrada'!$C$32:$G$32)</f>
        <v>1</v>
      </c>
      <c r="AO53" s="4">
        <f>LOOKUP(AO9,'Datos de Entrada'!$C$2:$G$2,'Datos de Entrada'!$C$32:$G$32)</f>
        <v>1</v>
      </c>
      <c r="AP53" s="4">
        <f>LOOKUP(AP9,'Datos de Entrada'!$C$2:$G$2,'Datos de Entrada'!$C$32:$G$32)</f>
        <v>1</v>
      </c>
      <c r="AQ53" s="4">
        <f>LOOKUP(AQ9,'Datos de Entrada'!$C$2:$G$2,'Datos de Entrada'!$C$32:$G$32)</f>
        <v>1</v>
      </c>
      <c r="AR53" s="4">
        <f>LOOKUP(AR9,'Datos de Entrada'!$C$2:$G$2,'Datos de Entrada'!$C$32:$G$32)</f>
        <v>1</v>
      </c>
      <c r="AS53" s="4">
        <f>LOOKUP(AS9,'Datos de Entrada'!$C$2:$G$2,'Datos de Entrada'!$C$32:$G$32)</f>
        <v>1</v>
      </c>
      <c r="AT53" s="4">
        <f>LOOKUP(AT9,'Datos de Entrada'!$C$2:$G$2,'Datos de Entrada'!$C$32:$G$32)</f>
        <v>1</v>
      </c>
      <c r="AU53" s="4">
        <f>LOOKUP(AU9,'Datos de Entrada'!$C$2:$G$2,'Datos de Entrada'!$C$32:$G$32)</f>
        <v>1</v>
      </c>
      <c r="AV53" s="4">
        <f>LOOKUP(AV9,'Datos de Entrada'!$C$2:$G$2,'Datos de Entrada'!$C$32:$G$32)</f>
        <v>1</v>
      </c>
      <c r="AW53" s="4">
        <f>LOOKUP(AW9,'Datos de Entrada'!$C$2:$G$2,'Datos de Entrada'!$C$32:$G$32)</f>
        <v>1</v>
      </c>
      <c r="AX53" s="4">
        <f>LOOKUP(AX9,'Datos de Entrada'!$C$2:$G$2,'Datos de Entrada'!$C$32:$G$32)</f>
        <v>1</v>
      </c>
      <c r="AY53" s="4">
        <f>LOOKUP(AY9,'Datos de Entrada'!$C$2:$G$2,'Datos de Entrada'!$C$32:$G$32)</f>
        <v>1</v>
      </c>
      <c r="AZ53" s="4">
        <f>LOOKUP(AZ9,'Datos de Entrada'!$C$2:$G$2,'Datos de Entrada'!$C$32:$G$32)</f>
        <v>1</v>
      </c>
      <c r="BA53" s="4">
        <f>LOOKUP(BA9,'Datos de Entrada'!$C$2:$G$2,'Datos de Entrada'!$C$32:$G$32)</f>
        <v>1</v>
      </c>
      <c r="BB53" s="4">
        <f>LOOKUP(BB9,'Datos de Entrada'!$C$2:$G$2,'Datos de Entrada'!$C$32:$G$32)</f>
        <v>1</v>
      </c>
      <c r="BC53" s="4">
        <f>LOOKUP(BC9,'Datos de Entrada'!$C$2:$G$2,'Datos de Entrada'!$C$32:$G$32)</f>
        <v>1</v>
      </c>
      <c r="BD53" s="4">
        <f>LOOKUP(BD9,'Datos de Entrada'!$C$2:$G$2,'Datos de Entrada'!$C$32:$G$32)</f>
        <v>1</v>
      </c>
      <c r="BE53" s="4">
        <f>LOOKUP(BE9,'Datos de Entrada'!$C$2:$G$2,'Datos de Entrada'!$C$32:$G$32)</f>
        <v>1</v>
      </c>
      <c r="BF53" s="4">
        <f>LOOKUP(BF9,'Datos de Entrada'!$C$2:$G$2,'Datos de Entrada'!$C$32:$G$32)</f>
        <v>1</v>
      </c>
      <c r="BG53" s="4">
        <f>LOOKUP(BG9,'Datos de Entrada'!$C$2:$G$2,'Datos de Entrada'!$C$32:$G$32)</f>
        <v>1</v>
      </c>
      <c r="BH53" s="4">
        <f>LOOKUP(BH9,'Datos de Entrada'!$C$2:$G$2,'Datos de Entrada'!$C$32:$G$32)</f>
        <v>1</v>
      </c>
      <c r="BI53" s="4">
        <f>LOOKUP(BI9,'Datos de Entrada'!$C$2:$G$2,'Datos de Entrada'!$C$32:$G$32)</f>
        <v>1</v>
      </c>
      <c r="BJ53" s="4">
        <f>LOOKUP(BJ9,'Datos de Entrada'!$C$2:$G$2,'Datos de Entrada'!$C$32:$G$32)</f>
        <v>1</v>
      </c>
    </row>
    <row r="54" spans="1:62" x14ac:dyDescent="0.25">
      <c r="A54" s="6" t="s">
        <v>75</v>
      </c>
      <c r="C54" s="22">
        <f>LOOKUP(C9,'Datos de Entrada'!$C$2:$G$2,'Datos de Entrada'!$C$33:$G$33)*C53</f>
        <v>2000000</v>
      </c>
      <c r="D54" s="22">
        <f>LOOKUP(D9,'Datos de Entrada'!$C$2:$G$2,'Datos de Entrada'!$C$33:$G$33)*D53</f>
        <v>2000000</v>
      </c>
      <c r="E54" s="22">
        <f>LOOKUP(E9,'Datos de Entrada'!$C$2:$G$2,'Datos de Entrada'!$C$33:$G$33)*E53</f>
        <v>2000000</v>
      </c>
      <c r="F54" s="22">
        <f>LOOKUP(F9,'Datos de Entrada'!$C$2:$G$2,'Datos de Entrada'!$C$33:$G$33)*F53</f>
        <v>2000000</v>
      </c>
      <c r="G54" s="22">
        <f>LOOKUP(G9,'Datos de Entrada'!$C$2:$G$2,'Datos de Entrada'!$C$33:$G$33)*G53</f>
        <v>2000000</v>
      </c>
      <c r="H54" s="22">
        <f>LOOKUP(H9,'Datos de Entrada'!$C$2:$G$2,'Datos de Entrada'!$C$33:$G$33)*H53</f>
        <v>2000000</v>
      </c>
      <c r="I54" s="22">
        <f>LOOKUP(I9,'Datos de Entrada'!$C$2:$G$2,'Datos de Entrada'!$C$33:$G$33)*I53</f>
        <v>2000000</v>
      </c>
      <c r="J54" s="22">
        <f>LOOKUP(J9,'Datos de Entrada'!$C$2:$G$2,'Datos de Entrada'!$C$33:$G$33)*J53</f>
        <v>2000000</v>
      </c>
      <c r="K54" s="22">
        <f>LOOKUP(K9,'Datos de Entrada'!$C$2:$G$2,'Datos de Entrada'!$C$33:$G$33)*K53</f>
        <v>2000000</v>
      </c>
      <c r="L54" s="22">
        <f>LOOKUP(L9,'Datos de Entrada'!$C$2:$G$2,'Datos de Entrada'!$C$33:$G$33)*L53</f>
        <v>2000000</v>
      </c>
      <c r="M54" s="22">
        <f>LOOKUP(M9,'Datos de Entrada'!$C$2:$G$2,'Datos de Entrada'!$C$33:$G$33)*M53</f>
        <v>2000000</v>
      </c>
      <c r="N54" s="22">
        <f>LOOKUP(N9,'Datos de Entrada'!$C$2:$G$2,'Datos de Entrada'!$C$33:$G$33)*N53</f>
        <v>2000000</v>
      </c>
      <c r="O54" s="22">
        <f>LOOKUP(O9,'Datos de Entrada'!$C$2:$G$2,'Datos de Entrada'!$C$33:$G$33)*O53</f>
        <v>2185000</v>
      </c>
      <c r="P54" s="22">
        <f>LOOKUP(P9,'Datos de Entrada'!$C$2:$G$2,'Datos de Entrada'!$C$33:$G$33)*P53</f>
        <v>2185000</v>
      </c>
      <c r="Q54" s="22">
        <f>LOOKUP(Q9,'Datos de Entrada'!$C$2:$G$2,'Datos de Entrada'!$C$33:$G$33)*Q53</f>
        <v>2185000</v>
      </c>
      <c r="R54" s="22">
        <f>LOOKUP(R9,'Datos de Entrada'!$C$2:$G$2,'Datos de Entrada'!$C$33:$G$33)*R53</f>
        <v>2185000</v>
      </c>
      <c r="S54" s="22">
        <f>LOOKUP(S9,'Datos de Entrada'!$C$2:$G$2,'Datos de Entrada'!$C$33:$G$33)*S53</f>
        <v>2185000</v>
      </c>
      <c r="T54" s="22">
        <f>LOOKUP(T9,'Datos de Entrada'!$C$2:$G$2,'Datos de Entrada'!$C$33:$G$33)*T53</f>
        <v>2185000</v>
      </c>
      <c r="U54" s="22">
        <f>LOOKUP(U9,'Datos de Entrada'!$C$2:$G$2,'Datos de Entrada'!$C$33:$G$33)*U53</f>
        <v>2185000</v>
      </c>
      <c r="V54" s="22">
        <f>LOOKUP(V9,'Datos de Entrada'!$C$2:$G$2,'Datos de Entrada'!$C$33:$G$33)*V53</f>
        <v>2185000</v>
      </c>
      <c r="W54" s="22">
        <f>LOOKUP(W9,'Datos de Entrada'!$C$2:$G$2,'Datos de Entrada'!$C$33:$G$33)*W53</f>
        <v>2185000</v>
      </c>
      <c r="X54" s="22">
        <f>LOOKUP(X9,'Datos de Entrada'!$C$2:$G$2,'Datos de Entrada'!$C$33:$G$33)*X53</f>
        <v>2185000</v>
      </c>
      <c r="Y54" s="22">
        <f>LOOKUP(Y9,'Datos de Entrada'!$C$2:$G$2,'Datos de Entrada'!$C$33:$G$33)*Y53</f>
        <v>2185000</v>
      </c>
      <c r="Z54" s="22">
        <f>LOOKUP(Z9,'Datos de Entrada'!$C$2:$G$2,'Datos de Entrada'!$C$33:$G$33)*Z53</f>
        <v>2185000</v>
      </c>
      <c r="AA54" s="22">
        <f>LOOKUP(AA9,'Datos de Entrada'!$C$2:$G$2,'Datos de Entrada'!$C$33:$G$33)*AA53</f>
        <v>2389297.5</v>
      </c>
      <c r="AB54" s="22">
        <f>LOOKUP(AB9,'Datos de Entrada'!$C$2:$G$2,'Datos de Entrada'!$C$33:$G$33)*AB53</f>
        <v>2389297.5</v>
      </c>
      <c r="AC54" s="22">
        <f>LOOKUP(AC9,'Datos de Entrada'!$C$2:$G$2,'Datos de Entrada'!$C$33:$G$33)*AC53</f>
        <v>2389297.5</v>
      </c>
      <c r="AD54" s="22">
        <f>LOOKUP(AD9,'Datos de Entrada'!$C$2:$G$2,'Datos de Entrada'!$C$33:$G$33)*AD53</f>
        <v>2389297.5</v>
      </c>
      <c r="AE54" s="22">
        <f>LOOKUP(AE9,'Datos de Entrada'!$C$2:$G$2,'Datos de Entrada'!$C$33:$G$33)*AE53</f>
        <v>2389297.5</v>
      </c>
      <c r="AF54" s="22">
        <f>LOOKUP(AF9,'Datos de Entrada'!$C$2:$G$2,'Datos de Entrada'!$C$33:$G$33)*AF53</f>
        <v>2389297.5</v>
      </c>
      <c r="AG54" s="22">
        <f>LOOKUP(AG9,'Datos de Entrada'!$C$2:$G$2,'Datos de Entrada'!$C$33:$G$33)*AG53</f>
        <v>2389297.5</v>
      </c>
      <c r="AH54" s="22">
        <f>LOOKUP(AH9,'Datos de Entrada'!$C$2:$G$2,'Datos de Entrada'!$C$33:$G$33)*AH53</f>
        <v>2389297.5</v>
      </c>
      <c r="AI54" s="22">
        <f>LOOKUP(AI9,'Datos de Entrada'!$C$2:$G$2,'Datos de Entrada'!$C$33:$G$33)*AI53</f>
        <v>2389297.5</v>
      </c>
      <c r="AJ54" s="22">
        <f>LOOKUP(AJ9,'Datos de Entrada'!$C$2:$G$2,'Datos de Entrada'!$C$33:$G$33)*AJ53</f>
        <v>2389297.5</v>
      </c>
      <c r="AK54" s="22">
        <f>LOOKUP(AK9,'Datos de Entrada'!$C$2:$G$2,'Datos de Entrada'!$C$33:$G$33)*AK53</f>
        <v>2389297.5</v>
      </c>
      <c r="AL54" s="22">
        <f>LOOKUP(AL9,'Datos de Entrada'!$C$2:$G$2,'Datos de Entrada'!$C$33:$G$33)*AL53</f>
        <v>2389297.5</v>
      </c>
      <c r="AM54" s="22">
        <f>LOOKUP(AM9,'Datos de Entrada'!$C$2:$G$2,'Datos de Entrada'!$C$33:$G$33)*AM53</f>
        <v>2621059.3574999999</v>
      </c>
      <c r="AN54" s="22">
        <f>LOOKUP(AN9,'Datos de Entrada'!$C$2:$G$2,'Datos de Entrada'!$C$33:$G$33)*AN53</f>
        <v>2621059.3574999999</v>
      </c>
      <c r="AO54" s="22">
        <f>LOOKUP(AO9,'Datos de Entrada'!$C$2:$G$2,'Datos de Entrada'!$C$33:$G$33)*AO53</f>
        <v>2621059.3574999999</v>
      </c>
      <c r="AP54" s="22">
        <f>LOOKUP(AP9,'Datos de Entrada'!$C$2:$G$2,'Datos de Entrada'!$C$33:$G$33)*AP53</f>
        <v>2621059.3574999999</v>
      </c>
      <c r="AQ54" s="22">
        <f>LOOKUP(AQ9,'Datos de Entrada'!$C$2:$G$2,'Datos de Entrada'!$C$33:$G$33)*AQ53</f>
        <v>2621059.3574999999</v>
      </c>
      <c r="AR54" s="22">
        <f>LOOKUP(AR9,'Datos de Entrada'!$C$2:$G$2,'Datos de Entrada'!$C$33:$G$33)*AR53</f>
        <v>2621059.3574999999</v>
      </c>
      <c r="AS54" s="22">
        <f>LOOKUP(AS9,'Datos de Entrada'!$C$2:$G$2,'Datos de Entrada'!$C$33:$G$33)*AS53</f>
        <v>2621059.3574999999</v>
      </c>
      <c r="AT54" s="22">
        <f>LOOKUP(AT9,'Datos de Entrada'!$C$2:$G$2,'Datos de Entrada'!$C$33:$G$33)*AT53</f>
        <v>2621059.3574999999</v>
      </c>
      <c r="AU54" s="22">
        <f>LOOKUP(AU9,'Datos de Entrada'!$C$2:$G$2,'Datos de Entrada'!$C$33:$G$33)*AU53</f>
        <v>2621059.3574999999</v>
      </c>
      <c r="AV54" s="22">
        <f>LOOKUP(AV9,'Datos de Entrada'!$C$2:$G$2,'Datos de Entrada'!$C$33:$G$33)*AV53</f>
        <v>2621059.3574999999</v>
      </c>
      <c r="AW54" s="22">
        <f>LOOKUP(AW9,'Datos de Entrada'!$C$2:$G$2,'Datos de Entrada'!$C$33:$G$33)*AW53</f>
        <v>2621059.3574999999</v>
      </c>
      <c r="AX54" s="22">
        <f>LOOKUP(AX9,'Datos de Entrada'!$C$2:$G$2,'Datos de Entrada'!$C$33:$G$33)*AX53</f>
        <v>2621059.3574999999</v>
      </c>
      <c r="AY54" s="22">
        <f>LOOKUP(AY9,'Datos de Entrada'!$C$2:$G$2,'Datos de Entrada'!$C$33:$G$33)*AY53</f>
        <v>2851712.5809599999</v>
      </c>
      <c r="AZ54" s="22">
        <f>LOOKUP(AZ9,'Datos de Entrada'!$C$2:$G$2,'Datos de Entrada'!$C$33:$G$33)*AZ53</f>
        <v>2851712.5809599999</v>
      </c>
      <c r="BA54" s="22">
        <f>LOOKUP(BA9,'Datos de Entrada'!$C$2:$G$2,'Datos de Entrada'!$C$33:$G$33)*BA53</f>
        <v>2851712.5809599999</v>
      </c>
      <c r="BB54" s="22">
        <f>LOOKUP(BB9,'Datos de Entrada'!$C$2:$G$2,'Datos de Entrada'!$C$33:$G$33)*BB53</f>
        <v>2851712.5809599999</v>
      </c>
      <c r="BC54" s="22">
        <f>LOOKUP(BC9,'Datos de Entrada'!$C$2:$G$2,'Datos de Entrada'!$C$33:$G$33)*BC53</f>
        <v>2851712.5809599999</v>
      </c>
      <c r="BD54" s="22">
        <f>LOOKUP(BD9,'Datos de Entrada'!$C$2:$G$2,'Datos de Entrada'!$C$33:$G$33)*BD53</f>
        <v>2851712.5809599999</v>
      </c>
      <c r="BE54" s="22">
        <f>LOOKUP(BE9,'Datos de Entrada'!$C$2:$G$2,'Datos de Entrada'!$C$33:$G$33)*BE53</f>
        <v>2851712.5809599999</v>
      </c>
      <c r="BF54" s="22">
        <f>LOOKUP(BF9,'Datos de Entrada'!$C$2:$G$2,'Datos de Entrada'!$C$33:$G$33)*BF53</f>
        <v>2851712.5809599999</v>
      </c>
      <c r="BG54" s="22">
        <f>LOOKUP(BG9,'Datos de Entrada'!$C$2:$G$2,'Datos de Entrada'!$C$33:$G$33)*BG53</f>
        <v>2851712.5809599999</v>
      </c>
      <c r="BH54" s="22">
        <f>LOOKUP(BH9,'Datos de Entrada'!$C$2:$G$2,'Datos de Entrada'!$C$33:$G$33)*BH53</f>
        <v>2851712.5809599999</v>
      </c>
      <c r="BI54" s="22">
        <f>LOOKUP(BI9,'Datos de Entrada'!$C$2:$G$2,'Datos de Entrada'!$C$33:$G$33)*BI53</f>
        <v>2851712.5809599999</v>
      </c>
      <c r="BJ54" s="22">
        <f>LOOKUP(BJ9,'Datos de Entrada'!$C$2:$G$2,'Datos de Entrada'!$C$33:$G$33)*BJ53</f>
        <v>2851712.5809599999</v>
      </c>
    </row>
    <row r="55" spans="1:62" x14ac:dyDescent="0.25">
      <c r="A55" s="6" t="s">
        <v>76</v>
      </c>
      <c r="C55" s="34">
        <f>LOOKUP(C9,'Datos de Entrada'!$C$2:$G$2,'Datos de Entrada'!$C$34:$G$34)*C53</f>
        <v>0</v>
      </c>
      <c r="D55" s="34">
        <f>LOOKUP(D9,'Datos de Entrada'!$C$2:$G$2,'Datos de Entrada'!$C$34:$G$34)*D53</f>
        <v>0</v>
      </c>
      <c r="E55" s="34">
        <f>LOOKUP(E9,'Datos de Entrada'!$C$2:$G$2,'Datos de Entrada'!$C$34:$G$34)*E53</f>
        <v>0</v>
      </c>
      <c r="F55" s="34">
        <f>LOOKUP(F9,'Datos de Entrada'!$C$2:$G$2,'Datos de Entrada'!$C$34:$G$34)*F53</f>
        <v>0</v>
      </c>
      <c r="G55" s="34">
        <f>LOOKUP(G9,'Datos de Entrada'!$C$2:$G$2,'Datos de Entrada'!$C$34:$G$34)*G53</f>
        <v>0</v>
      </c>
      <c r="H55" s="34">
        <f>LOOKUP(H9,'Datos de Entrada'!$C$2:$G$2,'Datos de Entrada'!$C$34:$G$34)*H53</f>
        <v>0</v>
      </c>
      <c r="I55" s="34">
        <f>LOOKUP(I9,'Datos de Entrada'!$C$2:$G$2,'Datos de Entrada'!$C$34:$G$34)*I53</f>
        <v>0</v>
      </c>
      <c r="J55" s="34">
        <f>LOOKUP(J9,'Datos de Entrada'!$C$2:$G$2,'Datos de Entrada'!$C$34:$G$34)*J53</f>
        <v>0</v>
      </c>
      <c r="K55" s="34">
        <f>LOOKUP(K9,'Datos de Entrada'!$C$2:$G$2,'Datos de Entrada'!$C$34:$G$34)*K53</f>
        <v>0</v>
      </c>
      <c r="L55" s="34">
        <f>LOOKUP(L9,'Datos de Entrada'!$C$2:$G$2,'Datos de Entrada'!$C$34:$G$34)*L53</f>
        <v>0</v>
      </c>
      <c r="M55" s="34">
        <f>LOOKUP(M9,'Datos de Entrada'!$C$2:$G$2,'Datos de Entrada'!$C$34:$G$34)*M53</f>
        <v>0</v>
      </c>
      <c r="N55" s="34">
        <f>LOOKUP(N9,'Datos de Entrada'!$C$2:$G$2,'Datos de Entrada'!$C$34:$G$34)*N53</f>
        <v>0</v>
      </c>
      <c r="O55" s="34">
        <f>LOOKUP(O9,'Datos de Entrada'!$C$2:$G$2,'Datos de Entrada'!$C$34:$G$34)*O53</f>
        <v>0</v>
      </c>
      <c r="P55" s="34">
        <f>LOOKUP(P9,'Datos de Entrada'!$C$2:$G$2,'Datos de Entrada'!$C$34:$G$34)*P53</f>
        <v>0</v>
      </c>
      <c r="Q55" s="34">
        <f>LOOKUP(Q9,'Datos de Entrada'!$C$2:$G$2,'Datos de Entrada'!$C$34:$G$34)*Q53</f>
        <v>0</v>
      </c>
      <c r="R55" s="34">
        <f>LOOKUP(R9,'Datos de Entrada'!$C$2:$G$2,'Datos de Entrada'!$C$34:$G$34)*R53</f>
        <v>0</v>
      </c>
      <c r="S55" s="34">
        <f>LOOKUP(S9,'Datos de Entrada'!$C$2:$G$2,'Datos de Entrada'!$C$34:$G$34)*S53</f>
        <v>0</v>
      </c>
      <c r="T55" s="34">
        <f>LOOKUP(T9,'Datos de Entrada'!$C$2:$G$2,'Datos de Entrada'!$C$34:$G$34)*T53</f>
        <v>0</v>
      </c>
      <c r="U55" s="34">
        <f>LOOKUP(U9,'Datos de Entrada'!$C$2:$G$2,'Datos de Entrada'!$C$34:$G$34)*U53</f>
        <v>0</v>
      </c>
      <c r="V55" s="34">
        <f>LOOKUP(V9,'Datos de Entrada'!$C$2:$G$2,'Datos de Entrada'!$C$34:$G$34)*V53</f>
        <v>0</v>
      </c>
      <c r="W55" s="34">
        <f>LOOKUP(W9,'Datos de Entrada'!$C$2:$G$2,'Datos de Entrada'!$C$34:$G$34)*W53</f>
        <v>0</v>
      </c>
      <c r="X55" s="34">
        <f>LOOKUP(X9,'Datos de Entrada'!$C$2:$G$2,'Datos de Entrada'!$C$34:$G$34)*X53</f>
        <v>0</v>
      </c>
      <c r="Y55" s="34">
        <f>LOOKUP(Y9,'Datos de Entrada'!$C$2:$G$2,'Datos de Entrada'!$C$34:$G$34)*Y53</f>
        <v>0</v>
      </c>
      <c r="Z55" s="34">
        <f>LOOKUP(Z9,'Datos de Entrada'!$C$2:$G$2,'Datos de Entrada'!$C$34:$G$34)*Z53</f>
        <v>0</v>
      </c>
      <c r="AA55" s="34">
        <f>LOOKUP(AA9,'Datos de Entrada'!$C$2:$G$2,'Datos de Entrada'!$C$34:$G$34)*AA53</f>
        <v>0</v>
      </c>
      <c r="AB55" s="34">
        <f>LOOKUP(AB9,'Datos de Entrada'!$C$2:$G$2,'Datos de Entrada'!$C$34:$G$34)*AB53</f>
        <v>0</v>
      </c>
      <c r="AC55" s="34">
        <f>LOOKUP(AC9,'Datos de Entrada'!$C$2:$G$2,'Datos de Entrada'!$C$34:$G$34)*AC53</f>
        <v>0</v>
      </c>
      <c r="AD55" s="34">
        <f>LOOKUP(AD9,'Datos de Entrada'!$C$2:$G$2,'Datos de Entrada'!$C$34:$G$34)*AD53</f>
        <v>0</v>
      </c>
      <c r="AE55" s="34">
        <f>LOOKUP(AE9,'Datos de Entrada'!$C$2:$G$2,'Datos de Entrada'!$C$34:$G$34)*AE53</f>
        <v>0</v>
      </c>
      <c r="AF55" s="34">
        <f>LOOKUP(AF9,'Datos de Entrada'!$C$2:$G$2,'Datos de Entrada'!$C$34:$G$34)*AF53</f>
        <v>0</v>
      </c>
      <c r="AG55" s="34">
        <f>LOOKUP(AG9,'Datos de Entrada'!$C$2:$G$2,'Datos de Entrada'!$C$34:$G$34)*AG53</f>
        <v>0</v>
      </c>
      <c r="AH55" s="34">
        <f>LOOKUP(AH9,'Datos de Entrada'!$C$2:$G$2,'Datos de Entrada'!$C$34:$G$34)*AH53</f>
        <v>0</v>
      </c>
      <c r="AI55" s="34">
        <f>LOOKUP(AI9,'Datos de Entrada'!$C$2:$G$2,'Datos de Entrada'!$C$34:$G$34)*AI53</f>
        <v>0</v>
      </c>
      <c r="AJ55" s="34">
        <f>LOOKUP(AJ9,'Datos de Entrada'!$C$2:$G$2,'Datos de Entrada'!$C$34:$G$34)*AJ53</f>
        <v>0</v>
      </c>
      <c r="AK55" s="34">
        <f>LOOKUP(AK9,'Datos de Entrada'!$C$2:$G$2,'Datos de Entrada'!$C$34:$G$34)*AK53</f>
        <v>0</v>
      </c>
      <c r="AL55" s="34">
        <f>LOOKUP(AL9,'Datos de Entrada'!$C$2:$G$2,'Datos de Entrada'!$C$34:$G$34)*AL53</f>
        <v>0</v>
      </c>
      <c r="AM55" s="34">
        <f>LOOKUP(AM9,'Datos de Entrada'!$C$2:$G$2,'Datos de Entrada'!$C$34:$G$34)*AM53</f>
        <v>0</v>
      </c>
      <c r="AN55" s="34">
        <f>LOOKUP(AN9,'Datos de Entrada'!$C$2:$G$2,'Datos de Entrada'!$C$34:$G$34)*AN53</f>
        <v>0</v>
      </c>
      <c r="AO55" s="34">
        <f>LOOKUP(AO9,'Datos de Entrada'!$C$2:$G$2,'Datos de Entrada'!$C$34:$G$34)*AO53</f>
        <v>0</v>
      </c>
      <c r="AP55" s="34">
        <f>LOOKUP(AP9,'Datos de Entrada'!$C$2:$G$2,'Datos de Entrada'!$C$34:$G$34)*AP53</f>
        <v>0</v>
      </c>
      <c r="AQ55" s="34">
        <f>LOOKUP(AQ9,'Datos de Entrada'!$C$2:$G$2,'Datos de Entrada'!$C$34:$G$34)*AQ53</f>
        <v>0</v>
      </c>
      <c r="AR55" s="34">
        <f>LOOKUP(AR9,'Datos de Entrada'!$C$2:$G$2,'Datos de Entrada'!$C$34:$G$34)*AR53</f>
        <v>0</v>
      </c>
      <c r="AS55" s="34">
        <f>LOOKUP(AS9,'Datos de Entrada'!$C$2:$G$2,'Datos de Entrada'!$C$34:$G$34)*AS53</f>
        <v>0</v>
      </c>
      <c r="AT55" s="34">
        <f>LOOKUP(AT9,'Datos de Entrada'!$C$2:$G$2,'Datos de Entrada'!$C$34:$G$34)*AT53</f>
        <v>0</v>
      </c>
      <c r="AU55" s="34">
        <f>LOOKUP(AU9,'Datos de Entrada'!$C$2:$G$2,'Datos de Entrada'!$C$34:$G$34)*AU53</f>
        <v>0</v>
      </c>
      <c r="AV55" s="34">
        <f>LOOKUP(AV9,'Datos de Entrada'!$C$2:$G$2,'Datos de Entrada'!$C$34:$G$34)*AV53</f>
        <v>0</v>
      </c>
      <c r="AW55" s="34">
        <f>LOOKUP(AW9,'Datos de Entrada'!$C$2:$G$2,'Datos de Entrada'!$C$34:$G$34)*AW53</f>
        <v>0</v>
      </c>
      <c r="AX55" s="34">
        <f>LOOKUP(AX9,'Datos de Entrada'!$C$2:$G$2,'Datos de Entrada'!$C$34:$G$34)*AX53</f>
        <v>0</v>
      </c>
      <c r="AY55" s="34">
        <f>LOOKUP(AY9,'Datos de Entrada'!$C$2:$G$2,'Datos de Entrada'!$C$34:$G$34)*AY53</f>
        <v>0</v>
      </c>
      <c r="AZ55" s="34">
        <f>LOOKUP(AZ9,'Datos de Entrada'!$C$2:$G$2,'Datos de Entrada'!$C$34:$G$34)*AZ53</f>
        <v>0</v>
      </c>
      <c r="BA55" s="34">
        <f>LOOKUP(BA9,'Datos de Entrada'!$C$2:$G$2,'Datos de Entrada'!$C$34:$G$34)*BA53</f>
        <v>0</v>
      </c>
      <c r="BB55" s="34">
        <f>LOOKUP(BB9,'Datos de Entrada'!$C$2:$G$2,'Datos de Entrada'!$C$34:$G$34)*BB53</f>
        <v>0</v>
      </c>
      <c r="BC55" s="34">
        <f>LOOKUP(BC9,'Datos de Entrada'!$C$2:$G$2,'Datos de Entrada'!$C$34:$G$34)*BC53</f>
        <v>0</v>
      </c>
      <c r="BD55" s="34">
        <f>LOOKUP(BD9,'Datos de Entrada'!$C$2:$G$2,'Datos de Entrada'!$C$34:$G$34)*BD53</f>
        <v>0</v>
      </c>
      <c r="BE55" s="34">
        <f>LOOKUP(BE9,'Datos de Entrada'!$C$2:$G$2,'Datos de Entrada'!$C$34:$G$34)*BE53</f>
        <v>0</v>
      </c>
      <c r="BF55" s="34">
        <f>LOOKUP(BF9,'Datos de Entrada'!$C$2:$G$2,'Datos de Entrada'!$C$34:$G$34)*BF53</f>
        <v>0</v>
      </c>
      <c r="BG55" s="34">
        <f>LOOKUP(BG9,'Datos de Entrada'!$C$2:$G$2,'Datos de Entrada'!$C$34:$G$34)*BG53</f>
        <v>0</v>
      </c>
      <c r="BH55" s="34">
        <f>LOOKUP(BH9,'Datos de Entrada'!$C$2:$G$2,'Datos de Entrada'!$C$34:$G$34)*BH53</f>
        <v>0</v>
      </c>
      <c r="BI55" s="34">
        <f>LOOKUP(BI9,'Datos de Entrada'!$C$2:$G$2,'Datos de Entrada'!$C$34:$G$34)*BI53</f>
        <v>0</v>
      </c>
      <c r="BJ55" s="34">
        <f>LOOKUP(BJ9,'Datos de Entrada'!$C$2:$G$2,'Datos de Entrada'!$C$34:$G$34)*BJ53</f>
        <v>0</v>
      </c>
    </row>
    <row r="56" spans="1:62" x14ac:dyDescent="0.25">
      <c r="A56" s="6" t="s">
        <v>77</v>
      </c>
      <c r="C56" s="34">
        <f>LOOKUP(C9,'Datos de Entrada'!$C$2:$G$2,'Datos de Entrada'!$C$35:$G$35)*C54</f>
        <v>0</v>
      </c>
      <c r="D56" s="34">
        <f>LOOKUP(D9,'Datos de Entrada'!$C$2:$G$2,'Datos de Entrada'!$C$35:$G$35)*D54</f>
        <v>0</v>
      </c>
      <c r="E56" s="34">
        <f>LOOKUP(E9,'Datos de Entrada'!$C$2:$G$2,'Datos de Entrada'!$C$35:$G$35)*E54</f>
        <v>0</v>
      </c>
      <c r="F56" s="34">
        <f>LOOKUP(F9,'Datos de Entrada'!$C$2:$G$2,'Datos de Entrada'!$C$35:$G$35)*F54</f>
        <v>0</v>
      </c>
      <c r="G56" s="34">
        <f>LOOKUP(G9,'Datos de Entrada'!$C$2:$G$2,'Datos de Entrada'!$C$35:$G$35)*G54</f>
        <v>0</v>
      </c>
      <c r="H56" s="34">
        <f>LOOKUP(H9,'Datos de Entrada'!$C$2:$G$2,'Datos de Entrada'!$C$35:$G$35)*H54</f>
        <v>0</v>
      </c>
      <c r="I56" s="34">
        <f>LOOKUP(I9,'Datos de Entrada'!$C$2:$G$2,'Datos de Entrada'!$C$35:$G$35)*I54</f>
        <v>0</v>
      </c>
      <c r="J56" s="34">
        <f>LOOKUP(J9,'Datos de Entrada'!$C$2:$G$2,'Datos de Entrada'!$C$35:$G$35)*J54</f>
        <v>0</v>
      </c>
      <c r="K56" s="34">
        <f>LOOKUP(K9,'Datos de Entrada'!$C$2:$G$2,'Datos de Entrada'!$C$35:$G$35)*K54</f>
        <v>0</v>
      </c>
      <c r="L56" s="34">
        <f>LOOKUP(L9,'Datos de Entrada'!$C$2:$G$2,'Datos de Entrada'!$C$35:$G$35)*L54</f>
        <v>0</v>
      </c>
      <c r="M56" s="34">
        <f>LOOKUP(M9,'Datos de Entrada'!$C$2:$G$2,'Datos de Entrada'!$C$35:$G$35)*M54</f>
        <v>0</v>
      </c>
      <c r="N56" s="34">
        <f>LOOKUP(N9,'Datos de Entrada'!$C$2:$G$2,'Datos de Entrada'!$C$35:$G$35)*N54</f>
        <v>0</v>
      </c>
      <c r="O56" s="34">
        <f>LOOKUP(O9,'Datos de Entrada'!$C$2:$G$2,'Datos de Entrada'!$C$35:$G$35)*O54</f>
        <v>0</v>
      </c>
      <c r="P56" s="34">
        <f>LOOKUP(P9,'Datos de Entrada'!$C$2:$G$2,'Datos de Entrada'!$C$35:$G$35)*P54</f>
        <v>0</v>
      </c>
      <c r="Q56" s="34">
        <f>LOOKUP(Q9,'Datos de Entrada'!$C$2:$G$2,'Datos de Entrada'!$C$35:$G$35)*Q54</f>
        <v>0</v>
      </c>
      <c r="R56" s="34">
        <f>LOOKUP(R9,'Datos de Entrada'!$C$2:$G$2,'Datos de Entrada'!$C$35:$G$35)*R54</f>
        <v>0</v>
      </c>
      <c r="S56" s="34">
        <f>LOOKUP(S9,'Datos de Entrada'!$C$2:$G$2,'Datos de Entrada'!$C$35:$G$35)*S54</f>
        <v>0</v>
      </c>
      <c r="T56" s="34">
        <f>LOOKUP(T9,'Datos de Entrada'!$C$2:$G$2,'Datos de Entrada'!$C$35:$G$35)*T54</f>
        <v>0</v>
      </c>
      <c r="U56" s="34">
        <f>LOOKUP(U9,'Datos de Entrada'!$C$2:$G$2,'Datos de Entrada'!$C$35:$G$35)*U54</f>
        <v>0</v>
      </c>
      <c r="V56" s="34">
        <f>LOOKUP(V9,'Datos de Entrada'!$C$2:$G$2,'Datos de Entrada'!$C$35:$G$35)*V54</f>
        <v>0</v>
      </c>
      <c r="W56" s="34">
        <f>LOOKUP(W9,'Datos de Entrada'!$C$2:$G$2,'Datos de Entrada'!$C$35:$G$35)*W54</f>
        <v>0</v>
      </c>
      <c r="X56" s="34">
        <f>LOOKUP(X9,'Datos de Entrada'!$C$2:$G$2,'Datos de Entrada'!$C$35:$G$35)*X54</f>
        <v>0</v>
      </c>
      <c r="Y56" s="34">
        <f>LOOKUP(Y9,'Datos de Entrada'!$C$2:$G$2,'Datos de Entrada'!$C$35:$G$35)*Y54</f>
        <v>0</v>
      </c>
      <c r="Z56" s="34">
        <f>LOOKUP(Z9,'Datos de Entrada'!$C$2:$G$2,'Datos de Entrada'!$C$35:$G$35)*Z54</f>
        <v>0</v>
      </c>
      <c r="AA56" s="34">
        <f>LOOKUP(AA9,'Datos de Entrada'!$C$2:$G$2,'Datos de Entrada'!$C$35:$G$35)*AA54</f>
        <v>0</v>
      </c>
      <c r="AB56" s="34">
        <f>LOOKUP(AB9,'Datos de Entrada'!$C$2:$G$2,'Datos de Entrada'!$C$35:$G$35)*AB54</f>
        <v>0</v>
      </c>
      <c r="AC56" s="34">
        <f>LOOKUP(AC9,'Datos de Entrada'!$C$2:$G$2,'Datos de Entrada'!$C$35:$G$35)*AC54</f>
        <v>0</v>
      </c>
      <c r="AD56" s="34">
        <f>LOOKUP(AD9,'Datos de Entrada'!$C$2:$G$2,'Datos de Entrada'!$C$35:$G$35)*AD54</f>
        <v>0</v>
      </c>
      <c r="AE56" s="34">
        <f>LOOKUP(AE9,'Datos de Entrada'!$C$2:$G$2,'Datos de Entrada'!$C$35:$G$35)*AE54</f>
        <v>0</v>
      </c>
      <c r="AF56" s="34">
        <f>LOOKUP(AF9,'Datos de Entrada'!$C$2:$G$2,'Datos de Entrada'!$C$35:$G$35)*AF54</f>
        <v>0</v>
      </c>
      <c r="AG56" s="34">
        <f>LOOKUP(AG9,'Datos de Entrada'!$C$2:$G$2,'Datos de Entrada'!$C$35:$G$35)*AG54</f>
        <v>0</v>
      </c>
      <c r="AH56" s="34">
        <f>LOOKUP(AH9,'Datos de Entrada'!$C$2:$G$2,'Datos de Entrada'!$C$35:$G$35)*AH54</f>
        <v>0</v>
      </c>
      <c r="AI56" s="34">
        <f>LOOKUP(AI9,'Datos de Entrada'!$C$2:$G$2,'Datos de Entrada'!$C$35:$G$35)*AI54</f>
        <v>0</v>
      </c>
      <c r="AJ56" s="34">
        <f>LOOKUP(AJ9,'Datos de Entrada'!$C$2:$G$2,'Datos de Entrada'!$C$35:$G$35)*AJ54</f>
        <v>0</v>
      </c>
      <c r="AK56" s="34">
        <f>LOOKUP(AK9,'Datos de Entrada'!$C$2:$G$2,'Datos de Entrada'!$C$35:$G$35)*AK54</f>
        <v>0</v>
      </c>
      <c r="AL56" s="34">
        <f>LOOKUP(AL9,'Datos de Entrada'!$C$2:$G$2,'Datos de Entrada'!$C$35:$G$35)*AL54</f>
        <v>0</v>
      </c>
      <c r="AM56" s="34">
        <f>LOOKUP(AM9,'Datos de Entrada'!$C$2:$G$2,'Datos de Entrada'!$C$35:$G$35)*AM54</f>
        <v>0</v>
      </c>
      <c r="AN56" s="34">
        <f>LOOKUP(AN9,'Datos de Entrada'!$C$2:$G$2,'Datos de Entrada'!$C$35:$G$35)*AN54</f>
        <v>0</v>
      </c>
      <c r="AO56" s="34">
        <f>LOOKUP(AO9,'Datos de Entrada'!$C$2:$G$2,'Datos de Entrada'!$C$35:$G$35)*AO54</f>
        <v>0</v>
      </c>
      <c r="AP56" s="34">
        <f>LOOKUP(AP9,'Datos de Entrada'!$C$2:$G$2,'Datos de Entrada'!$C$35:$G$35)*AP54</f>
        <v>0</v>
      </c>
      <c r="AQ56" s="34">
        <f>LOOKUP(AQ9,'Datos de Entrada'!$C$2:$G$2,'Datos de Entrada'!$C$35:$G$35)*AQ54</f>
        <v>0</v>
      </c>
      <c r="AR56" s="34">
        <f>LOOKUP(AR9,'Datos de Entrada'!$C$2:$G$2,'Datos de Entrada'!$C$35:$G$35)*AR54</f>
        <v>0</v>
      </c>
      <c r="AS56" s="34">
        <f>LOOKUP(AS9,'Datos de Entrada'!$C$2:$G$2,'Datos de Entrada'!$C$35:$G$35)*AS54</f>
        <v>0</v>
      </c>
      <c r="AT56" s="34">
        <f>LOOKUP(AT9,'Datos de Entrada'!$C$2:$G$2,'Datos de Entrada'!$C$35:$G$35)*AT54</f>
        <v>0</v>
      </c>
      <c r="AU56" s="34">
        <f>LOOKUP(AU9,'Datos de Entrada'!$C$2:$G$2,'Datos de Entrada'!$C$35:$G$35)*AU54</f>
        <v>0</v>
      </c>
      <c r="AV56" s="34">
        <f>LOOKUP(AV9,'Datos de Entrada'!$C$2:$G$2,'Datos de Entrada'!$C$35:$G$35)*AV54</f>
        <v>0</v>
      </c>
      <c r="AW56" s="34">
        <f>LOOKUP(AW9,'Datos de Entrada'!$C$2:$G$2,'Datos de Entrada'!$C$35:$G$35)*AW54</f>
        <v>0</v>
      </c>
      <c r="AX56" s="34">
        <f>LOOKUP(AX9,'Datos de Entrada'!$C$2:$G$2,'Datos de Entrada'!$C$35:$G$35)*AX54</f>
        <v>0</v>
      </c>
      <c r="AY56" s="34">
        <f>LOOKUP(AY9,'Datos de Entrada'!$C$2:$G$2,'Datos de Entrada'!$C$35:$G$35)*AY54</f>
        <v>0</v>
      </c>
      <c r="AZ56" s="34">
        <f>LOOKUP(AZ9,'Datos de Entrada'!$C$2:$G$2,'Datos de Entrada'!$C$35:$G$35)*AZ54</f>
        <v>0</v>
      </c>
      <c r="BA56" s="34">
        <f>LOOKUP(BA9,'Datos de Entrada'!$C$2:$G$2,'Datos de Entrada'!$C$35:$G$35)*BA54</f>
        <v>0</v>
      </c>
      <c r="BB56" s="34">
        <f>LOOKUP(BB9,'Datos de Entrada'!$C$2:$G$2,'Datos de Entrada'!$C$35:$G$35)*BB54</f>
        <v>0</v>
      </c>
      <c r="BC56" s="34">
        <f>LOOKUP(BC9,'Datos de Entrada'!$C$2:$G$2,'Datos de Entrada'!$C$35:$G$35)*BC54</f>
        <v>0</v>
      </c>
      <c r="BD56" s="34">
        <f>LOOKUP(BD9,'Datos de Entrada'!$C$2:$G$2,'Datos de Entrada'!$C$35:$G$35)*BD54</f>
        <v>0</v>
      </c>
      <c r="BE56" s="34">
        <f>LOOKUP(BE9,'Datos de Entrada'!$C$2:$G$2,'Datos de Entrada'!$C$35:$G$35)*BE54</f>
        <v>0</v>
      </c>
      <c r="BF56" s="34">
        <f>LOOKUP(BF9,'Datos de Entrada'!$C$2:$G$2,'Datos de Entrada'!$C$35:$G$35)*BF54</f>
        <v>0</v>
      </c>
      <c r="BG56" s="34">
        <f>LOOKUP(BG9,'Datos de Entrada'!$C$2:$G$2,'Datos de Entrada'!$C$35:$G$35)*BG54</f>
        <v>0</v>
      </c>
      <c r="BH56" s="34">
        <f>LOOKUP(BH9,'Datos de Entrada'!$C$2:$G$2,'Datos de Entrada'!$C$35:$G$35)*BH54</f>
        <v>0</v>
      </c>
      <c r="BI56" s="34">
        <f>LOOKUP(BI9,'Datos de Entrada'!$C$2:$G$2,'Datos de Entrada'!$C$35:$G$35)*BI54</f>
        <v>0</v>
      </c>
      <c r="BJ56" s="34">
        <f>LOOKUP(BJ9,'Datos de Entrada'!$C$2:$G$2,'Datos de Entrada'!$C$35:$G$35)*BJ54</f>
        <v>0</v>
      </c>
    </row>
    <row r="57" spans="1:62" x14ac:dyDescent="0.25">
      <c r="A57" s="6" t="s">
        <v>268</v>
      </c>
      <c r="C57" s="31">
        <f>C54*$B$1</f>
        <v>80000</v>
      </c>
      <c r="D57" s="31">
        <f t="shared" ref="D57:BJ57" si="65">D54*$B$1</f>
        <v>80000</v>
      </c>
      <c r="E57" s="31">
        <f t="shared" si="65"/>
        <v>80000</v>
      </c>
      <c r="F57" s="31">
        <f t="shared" si="65"/>
        <v>80000</v>
      </c>
      <c r="G57" s="31">
        <f t="shared" si="65"/>
        <v>80000</v>
      </c>
      <c r="H57" s="31">
        <f t="shared" si="65"/>
        <v>80000</v>
      </c>
      <c r="I57" s="31">
        <f t="shared" si="65"/>
        <v>80000</v>
      </c>
      <c r="J57" s="31">
        <f t="shared" si="65"/>
        <v>80000</v>
      </c>
      <c r="K57" s="31">
        <f t="shared" si="65"/>
        <v>80000</v>
      </c>
      <c r="L57" s="31">
        <f t="shared" si="65"/>
        <v>80000</v>
      </c>
      <c r="M57" s="31">
        <f t="shared" si="65"/>
        <v>80000</v>
      </c>
      <c r="N57" s="31">
        <f t="shared" si="65"/>
        <v>80000</v>
      </c>
      <c r="O57" s="31">
        <f t="shared" si="65"/>
        <v>87400</v>
      </c>
      <c r="P57" s="31">
        <f t="shared" si="65"/>
        <v>87400</v>
      </c>
      <c r="Q57" s="31">
        <f t="shared" si="65"/>
        <v>87400</v>
      </c>
      <c r="R57" s="31">
        <f t="shared" si="65"/>
        <v>87400</v>
      </c>
      <c r="S57" s="31">
        <f t="shared" si="65"/>
        <v>87400</v>
      </c>
      <c r="T57" s="31">
        <f t="shared" si="65"/>
        <v>87400</v>
      </c>
      <c r="U57" s="31">
        <f t="shared" si="65"/>
        <v>87400</v>
      </c>
      <c r="V57" s="31">
        <f t="shared" si="65"/>
        <v>87400</v>
      </c>
      <c r="W57" s="31">
        <f t="shared" si="65"/>
        <v>87400</v>
      </c>
      <c r="X57" s="31">
        <f t="shared" si="65"/>
        <v>87400</v>
      </c>
      <c r="Y57" s="31">
        <f t="shared" si="65"/>
        <v>87400</v>
      </c>
      <c r="Z57" s="31">
        <f t="shared" si="65"/>
        <v>87400</v>
      </c>
      <c r="AA57" s="31">
        <f t="shared" si="65"/>
        <v>95571.900000000009</v>
      </c>
      <c r="AB57" s="31">
        <f t="shared" si="65"/>
        <v>95571.900000000009</v>
      </c>
      <c r="AC57" s="31">
        <f t="shared" si="65"/>
        <v>95571.900000000009</v>
      </c>
      <c r="AD57" s="31">
        <f t="shared" si="65"/>
        <v>95571.900000000009</v>
      </c>
      <c r="AE57" s="31">
        <f t="shared" si="65"/>
        <v>95571.900000000009</v>
      </c>
      <c r="AF57" s="31">
        <f t="shared" si="65"/>
        <v>95571.900000000009</v>
      </c>
      <c r="AG57" s="31">
        <f t="shared" si="65"/>
        <v>95571.900000000009</v>
      </c>
      <c r="AH57" s="31">
        <f t="shared" si="65"/>
        <v>95571.900000000009</v>
      </c>
      <c r="AI57" s="31">
        <f t="shared" si="65"/>
        <v>95571.900000000009</v>
      </c>
      <c r="AJ57" s="31">
        <f t="shared" si="65"/>
        <v>95571.900000000009</v>
      </c>
      <c r="AK57" s="31">
        <f t="shared" si="65"/>
        <v>95571.900000000009</v>
      </c>
      <c r="AL57" s="31">
        <f t="shared" si="65"/>
        <v>95571.900000000009</v>
      </c>
      <c r="AM57" s="31">
        <f t="shared" si="65"/>
        <v>104842.3743</v>
      </c>
      <c r="AN57" s="31">
        <f t="shared" si="65"/>
        <v>104842.3743</v>
      </c>
      <c r="AO57" s="31">
        <f t="shared" si="65"/>
        <v>104842.3743</v>
      </c>
      <c r="AP57" s="31">
        <f t="shared" si="65"/>
        <v>104842.3743</v>
      </c>
      <c r="AQ57" s="31">
        <f t="shared" si="65"/>
        <v>104842.3743</v>
      </c>
      <c r="AR57" s="31">
        <f t="shared" si="65"/>
        <v>104842.3743</v>
      </c>
      <c r="AS57" s="31">
        <f t="shared" si="65"/>
        <v>104842.3743</v>
      </c>
      <c r="AT57" s="31">
        <f t="shared" si="65"/>
        <v>104842.3743</v>
      </c>
      <c r="AU57" s="31">
        <f t="shared" si="65"/>
        <v>104842.3743</v>
      </c>
      <c r="AV57" s="31">
        <f t="shared" si="65"/>
        <v>104842.3743</v>
      </c>
      <c r="AW57" s="31">
        <f t="shared" si="65"/>
        <v>104842.3743</v>
      </c>
      <c r="AX57" s="31">
        <f t="shared" si="65"/>
        <v>104842.3743</v>
      </c>
      <c r="AY57" s="31">
        <f t="shared" si="65"/>
        <v>114068.50323839999</v>
      </c>
      <c r="AZ57" s="31">
        <f t="shared" si="65"/>
        <v>114068.50323839999</v>
      </c>
      <c r="BA57" s="31">
        <f t="shared" si="65"/>
        <v>114068.50323839999</v>
      </c>
      <c r="BB57" s="31">
        <f t="shared" si="65"/>
        <v>114068.50323839999</v>
      </c>
      <c r="BC57" s="31">
        <f t="shared" si="65"/>
        <v>114068.50323839999</v>
      </c>
      <c r="BD57" s="31">
        <f t="shared" si="65"/>
        <v>114068.50323839999</v>
      </c>
      <c r="BE57" s="31">
        <f t="shared" si="65"/>
        <v>114068.50323839999</v>
      </c>
      <c r="BF57" s="31">
        <f t="shared" si="65"/>
        <v>114068.50323839999</v>
      </c>
      <c r="BG57" s="31">
        <f t="shared" si="65"/>
        <v>114068.50323839999</v>
      </c>
      <c r="BH57" s="31">
        <f t="shared" si="65"/>
        <v>114068.50323839999</v>
      </c>
      <c r="BI57" s="31">
        <f t="shared" si="65"/>
        <v>114068.50323839999</v>
      </c>
      <c r="BJ57" s="31">
        <f t="shared" si="65"/>
        <v>114068.50323839999</v>
      </c>
    </row>
    <row r="58" spans="1:62" x14ac:dyDescent="0.25">
      <c r="A58" s="6" t="s">
        <v>65</v>
      </c>
      <c r="C58" s="31">
        <f>C54*$B$2</f>
        <v>240000</v>
      </c>
      <c r="D58" s="31">
        <f t="shared" ref="D58:BJ58" si="66">D54*$B$2</f>
        <v>240000</v>
      </c>
      <c r="E58" s="31">
        <f t="shared" si="66"/>
        <v>240000</v>
      </c>
      <c r="F58" s="31">
        <f t="shared" si="66"/>
        <v>240000</v>
      </c>
      <c r="G58" s="31">
        <f t="shared" si="66"/>
        <v>240000</v>
      </c>
      <c r="H58" s="31">
        <f t="shared" si="66"/>
        <v>240000</v>
      </c>
      <c r="I58" s="31">
        <f t="shared" si="66"/>
        <v>240000</v>
      </c>
      <c r="J58" s="31">
        <f t="shared" si="66"/>
        <v>240000</v>
      </c>
      <c r="K58" s="31">
        <f t="shared" si="66"/>
        <v>240000</v>
      </c>
      <c r="L58" s="31">
        <f t="shared" si="66"/>
        <v>240000</v>
      </c>
      <c r="M58" s="31">
        <f t="shared" si="66"/>
        <v>240000</v>
      </c>
      <c r="N58" s="31">
        <f t="shared" si="66"/>
        <v>240000</v>
      </c>
      <c r="O58" s="31">
        <f t="shared" si="66"/>
        <v>262200</v>
      </c>
      <c r="P58" s="31">
        <f t="shared" si="66"/>
        <v>262200</v>
      </c>
      <c r="Q58" s="31">
        <f t="shared" si="66"/>
        <v>262200</v>
      </c>
      <c r="R58" s="31">
        <f t="shared" si="66"/>
        <v>262200</v>
      </c>
      <c r="S58" s="31">
        <f t="shared" si="66"/>
        <v>262200</v>
      </c>
      <c r="T58" s="31">
        <f t="shared" si="66"/>
        <v>262200</v>
      </c>
      <c r="U58" s="31">
        <f t="shared" si="66"/>
        <v>262200</v>
      </c>
      <c r="V58" s="31">
        <f t="shared" si="66"/>
        <v>262200</v>
      </c>
      <c r="W58" s="31">
        <f t="shared" si="66"/>
        <v>262200</v>
      </c>
      <c r="X58" s="31">
        <f t="shared" si="66"/>
        <v>262200</v>
      </c>
      <c r="Y58" s="31">
        <f t="shared" si="66"/>
        <v>262200</v>
      </c>
      <c r="Z58" s="31">
        <f t="shared" si="66"/>
        <v>262200</v>
      </c>
      <c r="AA58" s="31">
        <f t="shared" si="66"/>
        <v>286715.7</v>
      </c>
      <c r="AB58" s="31">
        <f t="shared" si="66"/>
        <v>286715.7</v>
      </c>
      <c r="AC58" s="31">
        <f t="shared" si="66"/>
        <v>286715.7</v>
      </c>
      <c r="AD58" s="31">
        <f t="shared" si="66"/>
        <v>286715.7</v>
      </c>
      <c r="AE58" s="31">
        <f t="shared" si="66"/>
        <v>286715.7</v>
      </c>
      <c r="AF58" s="31">
        <f t="shared" si="66"/>
        <v>286715.7</v>
      </c>
      <c r="AG58" s="31">
        <f t="shared" si="66"/>
        <v>286715.7</v>
      </c>
      <c r="AH58" s="31">
        <f t="shared" si="66"/>
        <v>286715.7</v>
      </c>
      <c r="AI58" s="31">
        <f t="shared" si="66"/>
        <v>286715.7</v>
      </c>
      <c r="AJ58" s="31">
        <f t="shared" si="66"/>
        <v>286715.7</v>
      </c>
      <c r="AK58" s="31">
        <f t="shared" si="66"/>
        <v>286715.7</v>
      </c>
      <c r="AL58" s="31">
        <f t="shared" si="66"/>
        <v>286715.7</v>
      </c>
      <c r="AM58" s="31">
        <f t="shared" si="66"/>
        <v>314527.12289999996</v>
      </c>
      <c r="AN58" s="31">
        <f t="shared" si="66"/>
        <v>314527.12289999996</v>
      </c>
      <c r="AO58" s="31">
        <f t="shared" si="66"/>
        <v>314527.12289999996</v>
      </c>
      <c r="AP58" s="31">
        <f t="shared" si="66"/>
        <v>314527.12289999996</v>
      </c>
      <c r="AQ58" s="31">
        <f t="shared" si="66"/>
        <v>314527.12289999996</v>
      </c>
      <c r="AR58" s="31">
        <f t="shared" si="66"/>
        <v>314527.12289999996</v>
      </c>
      <c r="AS58" s="31">
        <f t="shared" si="66"/>
        <v>314527.12289999996</v>
      </c>
      <c r="AT58" s="31">
        <f t="shared" si="66"/>
        <v>314527.12289999996</v>
      </c>
      <c r="AU58" s="31">
        <f t="shared" si="66"/>
        <v>314527.12289999996</v>
      </c>
      <c r="AV58" s="31">
        <f t="shared" si="66"/>
        <v>314527.12289999996</v>
      </c>
      <c r="AW58" s="31">
        <f t="shared" si="66"/>
        <v>314527.12289999996</v>
      </c>
      <c r="AX58" s="31">
        <f t="shared" si="66"/>
        <v>314527.12289999996</v>
      </c>
      <c r="AY58" s="31">
        <f t="shared" si="66"/>
        <v>342205.50971519999</v>
      </c>
      <c r="AZ58" s="31">
        <f t="shared" si="66"/>
        <v>342205.50971519999</v>
      </c>
      <c r="BA58" s="31">
        <f t="shared" si="66"/>
        <v>342205.50971519999</v>
      </c>
      <c r="BB58" s="31">
        <f t="shared" si="66"/>
        <v>342205.50971519999</v>
      </c>
      <c r="BC58" s="31">
        <f t="shared" si="66"/>
        <v>342205.50971519999</v>
      </c>
      <c r="BD58" s="31">
        <f t="shared" si="66"/>
        <v>342205.50971519999</v>
      </c>
      <c r="BE58" s="31">
        <f t="shared" si="66"/>
        <v>342205.50971519999</v>
      </c>
      <c r="BF58" s="31">
        <f t="shared" si="66"/>
        <v>342205.50971519999</v>
      </c>
      <c r="BG58" s="31">
        <f t="shared" si="66"/>
        <v>342205.50971519999</v>
      </c>
      <c r="BH58" s="31">
        <f t="shared" si="66"/>
        <v>342205.50971519999</v>
      </c>
      <c r="BI58" s="31">
        <f t="shared" si="66"/>
        <v>342205.50971519999</v>
      </c>
      <c r="BJ58" s="31">
        <f t="shared" si="66"/>
        <v>342205.50971519999</v>
      </c>
    </row>
    <row r="59" spans="1:62" x14ac:dyDescent="0.25">
      <c r="A59" s="6" t="s">
        <v>66</v>
      </c>
      <c r="C59" s="31">
        <f>C54*$B$3</f>
        <v>166600</v>
      </c>
      <c r="D59" s="31">
        <f t="shared" ref="D59:BJ59" si="67">D54*$B$3</f>
        <v>166600</v>
      </c>
      <c r="E59" s="31">
        <f t="shared" si="67"/>
        <v>166600</v>
      </c>
      <c r="F59" s="31">
        <f t="shared" si="67"/>
        <v>166600</v>
      </c>
      <c r="G59" s="31">
        <f t="shared" si="67"/>
        <v>166600</v>
      </c>
      <c r="H59" s="31">
        <f t="shared" si="67"/>
        <v>166600</v>
      </c>
      <c r="I59" s="31">
        <f t="shared" si="67"/>
        <v>166600</v>
      </c>
      <c r="J59" s="31">
        <f t="shared" si="67"/>
        <v>166600</v>
      </c>
      <c r="K59" s="31">
        <f t="shared" si="67"/>
        <v>166600</v>
      </c>
      <c r="L59" s="31">
        <f t="shared" si="67"/>
        <v>166600</v>
      </c>
      <c r="M59" s="31">
        <f t="shared" si="67"/>
        <v>166600</v>
      </c>
      <c r="N59" s="31">
        <f t="shared" si="67"/>
        <v>166600</v>
      </c>
      <c r="O59" s="31">
        <f t="shared" si="67"/>
        <v>182010.5</v>
      </c>
      <c r="P59" s="31">
        <f t="shared" si="67"/>
        <v>182010.5</v>
      </c>
      <c r="Q59" s="31">
        <f t="shared" si="67"/>
        <v>182010.5</v>
      </c>
      <c r="R59" s="31">
        <f t="shared" si="67"/>
        <v>182010.5</v>
      </c>
      <c r="S59" s="31">
        <f t="shared" si="67"/>
        <v>182010.5</v>
      </c>
      <c r="T59" s="31">
        <f t="shared" si="67"/>
        <v>182010.5</v>
      </c>
      <c r="U59" s="31">
        <f t="shared" si="67"/>
        <v>182010.5</v>
      </c>
      <c r="V59" s="31">
        <f t="shared" si="67"/>
        <v>182010.5</v>
      </c>
      <c r="W59" s="31">
        <f t="shared" si="67"/>
        <v>182010.5</v>
      </c>
      <c r="X59" s="31">
        <f t="shared" si="67"/>
        <v>182010.5</v>
      </c>
      <c r="Y59" s="31">
        <f t="shared" si="67"/>
        <v>182010.5</v>
      </c>
      <c r="Z59" s="31">
        <f t="shared" si="67"/>
        <v>182010.5</v>
      </c>
      <c r="AA59" s="31">
        <f t="shared" si="67"/>
        <v>199028.48175000001</v>
      </c>
      <c r="AB59" s="31">
        <f t="shared" si="67"/>
        <v>199028.48175000001</v>
      </c>
      <c r="AC59" s="31">
        <f t="shared" si="67"/>
        <v>199028.48175000001</v>
      </c>
      <c r="AD59" s="31">
        <f t="shared" si="67"/>
        <v>199028.48175000001</v>
      </c>
      <c r="AE59" s="31">
        <f t="shared" si="67"/>
        <v>199028.48175000001</v>
      </c>
      <c r="AF59" s="31">
        <f t="shared" si="67"/>
        <v>199028.48175000001</v>
      </c>
      <c r="AG59" s="31">
        <f t="shared" si="67"/>
        <v>199028.48175000001</v>
      </c>
      <c r="AH59" s="31">
        <f t="shared" si="67"/>
        <v>199028.48175000001</v>
      </c>
      <c r="AI59" s="31">
        <f t="shared" si="67"/>
        <v>199028.48175000001</v>
      </c>
      <c r="AJ59" s="31">
        <f t="shared" si="67"/>
        <v>199028.48175000001</v>
      </c>
      <c r="AK59" s="31">
        <f t="shared" si="67"/>
        <v>199028.48175000001</v>
      </c>
      <c r="AL59" s="31">
        <f t="shared" si="67"/>
        <v>199028.48175000001</v>
      </c>
      <c r="AM59" s="31">
        <f t="shared" si="67"/>
        <v>218334.24447974999</v>
      </c>
      <c r="AN59" s="31">
        <f t="shared" si="67"/>
        <v>218334.24447974999</v>
      </c>
      <c r="AO59" s="31">
        <f t="shared" si="67"/>
        <v>218334.24447974999</v>
      </c>
      <c r="AP59" s="31">
        <f t="shared" si="67"/>
        <v>218334.24447974999</v>
      </c>
      <c r="AQ59" s="31">
        <f t="shared" si="67"/>
        <v>218334.24447974999</v>
      </c>
      <c r="AR59" s="31">
        <f t="shared" si="67"/>
        <v>218334.24447974999</v>
      </c>
      <c r="AS59" s="31">
        <f t="shared" si="67"/>
        <v>218334.24447974999</v>
      </c>
      <c r="AT59" s="31">
        <f t="shared" si="67"/>
        <v>218334.24447974999</v>
      </c>
      <c r="AU59" s="31">
        <f t="shared" si="67"/>
        <v>218334.24447974999</v>
      </c>
      <c r="AV59" s="31">
        <f t="shared" si="67"/>
        <v>218334.24447974999</v>
      </c>
      <c r="AW59" s="31">
        <f t="shared" si="67"/>
        <v>218334.24447974999</v>
      </c>
      <c r="AX59" s="31">
        <f t="shared" si="67"/>
        <v>218334.24447974999</v>
      </c>
      <c r="AY59" s="31">
        <f t="shared" si="67"/>
        <v>237547.65799396799</v>
      </c>
      <c r="AZ59" s="31">
        <f t="shared" si="67"/>
        <v>237547.65799396799</v>
      </c>
      <c r="BA59" s="31">
        <f t="shared" si="67"/>
        <v>237547.65799396799</v>
      </c>
      <c r="BB59" s="31">
        <f t="shared" si="67"/>
        <v>237547.65799396799</v>
      </c>
      <c r="BC59" s="31">
        <f t="shared" si="67"/>
        <v>237547.65799396799</v>
      </c>
      <c r="BD59" s="31">
        <f t="shared" si="67"/>
        <v>237547.65799396799</v>
      </c>
      <c r="BE59" s="31">
        <f t="shared" si="67"/>
        <v>237547.65799396799</v>
      </c>
      <c r="BF59" s="31">
        <f t="shared" si="67"/>
        <v>237547.65799396799</v>
      </c>
      <c r="BG59" s="31">
        <f t="shared" si="67"/>
        <v>237547.65799396799</v>
      </c>
      <c r="BH59" s="31">
        <f t="shared" si="67"/>
        <v>237547.65799396799</v>
      </c>
      <c r="BI59" s="31">
        <f t="shared" si="67"/>
        <v>237547.65799396799</v>
      </c>
      <c r="BJ59" s="31">
        <f t="shared" si="67"/>
        <v>237547.65799396799</v>
      </c>
    </row>
    <row r="60" spans="1:62" x14ac:dyDescent="0.25">
      <c r="A60" s="26" t="s">
        <v>78</v>
      </c>
      <c r="C60" s="31">
        <f>+C59</f>
        <v>166600</v>
      </c>
      <c r="D60" s="31">
        <f>+D59</f>
        <v>166600</v>
      </c>
      <c r="E60" s="31">
        <f>+E59</f>
        <v>166600</v>
      </c>
      <c r="F60" s="31">
        <f>+F59</f>
        <v>166600</v>
      </c>
      <c r="G60" s="31">
        <f>+G59</f>
        <v>166600</v>
      </c>
      <c r="H60" s="31"/>
      <c r="I60" s="31">
        <f>+I59</f>
        <v>166600</v>
      </c>
      <c r="J60" s="31">
        <f>+I60+J59</f>
        <v>333200</v>
      </c>
      <c r="K60" s="31">
        <f>+J60+K59</f>
        <v>499800</v>
      </c>
      <c r="L60" s="31">
        <f>+K60+L59</f>
        <v>666400</v>
      </c>
      <c r="M60" s="31">
        <f>+L60+M59</f>
        <v>833000</v>
      </c>
      <c r="N60" s="31"/>
      <c r="O60" s="31">
        <f>+O59</f>
        <v>182010.5</v>
      </c>
      <c r="P60" s="31">
        <f>+O60+P59</f>
        <v>364021</v>
      </c>
      <c r="Q60" s="31">
        <f>+P60+Q59</f>
        <v>546031.5</v>
      </c>
      <c r="R60" s="31">
        <f>+Q60+R59</f>
        <v>728042</v>
      </c>
      <c r="S60" s="31">
        <f>+R60+S59</f>
        <v>910052.5</v>
      </c>
      <c r="T60" s="31"/>
      <c r="U60" s="31">
        <f>+U59</f>
        <v>182010.5</v>
      </c>
      <c r="V60" s="31">
        <f>+U60+V59</f>
        <v>364021</v>
      </c>
      <c r="W60" s="31">
        <f>+V60+W59</f>
        <v>546031.5</v>
      </c>
      <c r="X60" s="31">
        <f>+W60+X59</f>
        <v>728042</v>
      </c>
      <c r="Y60" s="31">
        <f>+X60+Y59</f>
        <v>910052.5</v>
      </c>
      <c r="Z60" s="31"/>
      <c r="AA60" s="31">
        <f>+AA59</f>
        <v>199028.48175000001</v>
      </c>
      <c r="AB60" s="31">
        <f>+AA60+AB59</f>
        <v>398056.96350000001</v>
      </c>
      <c r="AC60" s="31">
        <f>+AB60+AC59</f>
        <v>597085.44524999999</v>
      </c>
      <c r="AD60" s="31">
        <f>+AC60+AD59</f>
        <v>796113.92700000003</v>
      </c>
      <c r="AE60" s="31">
        <f>+AD60+AE59</f>
        <v>995142.40875000006</v>
      </c>
      <c r="AF60" s="31"/>
      <c r="AG60" s="31">
        <f>+AG59</f>
        <v>199028.48175000001</v>
      </c>
      <c r="AH60" s="31">
        <f>+AG60+AH59</f>
        <v>398056.96350000001</v>
      </c>
      <c r="AI60" s="31">
        <f>+AH60+AI59</f>
        <v>597085.44524999999</v>
      </c>
      <c r="AJ60" s="31">
        <f>+AI60+AJ59</f>
        <v>796113.92700000003</v>
      </c>
      <c r="AK60" s="31">
        <f>+AJ60+AK59</f>
        <v>995142.40875000006</v>
      </c>
      <c r="AL60" s="31"/>
      <c r="AM60" s="31">
        <f>+AM59</f>
        <v>218334.24447974999</v>
      </c>
      <c r="AN60" s="31">
        <f>+AM60+AN59</f>
        <v>436668.48895949998</v>
      </c>
      <c r="AO60" s="31">
        <f>+AN60+AO59</f>
        <v>655002.73343924992</v>
      </c>
      <c r="AP60" s="31">
        <f>+AO60+AP59</f>
        <v>873336.97791899997</v>
      </c>
      <c r="AQ60" s="31">
        <f>+AP60+AQ59</f>
        <v>1091671.22239875</v>
      </c>
      <c r="AR60" s="31"/>
      <c r="AS60" s="31">
        <f>+AS59</f>
        <v>218334.24447974999</v>
      </c>
      <c r="AT60" s="31">
        <f>+AS60+AT59</f>
        <v>436668.48895949998</v>
      </c>
      <c r="AU60" s="31">
        <f>+AT60+AU59</f>
        <v>655002.73343924992</v>
      </c>
      <c r="AV60" s="31">
        <f>+AU60+AV59</f>
        <v>873336.97791899997</v>
      </c>
      <c r="AW60" s="31">
        <f>+AV60+AW59</f>
        <v>1091671.22239875</v>
      </c>
      <c r="AX60" s="31"/>
      <c r="AY60" s="31">
        <f>+AY59</f>
        <v>237547.65799396799</v>
      </c>
      <c r="AZ60" s="31">
        <f>+AY60+AZ59</f>
        <v>475095.31598793599</v>
      </c>
      <c r="BA60" s="31">
        <f>+AZ60+BA59</f>
        <v>712642.97398190398</v>
      </c>
      <c r="BB60" s="31">
        <f>+BA60+BB59</f>
        <v>950190.63197587198</v>
      </c>
      <c r="BC60" s="31">
        <f>+BB60+BC59</f>
        <v>1187738.2899698401</v>
      </c>
      <c r="BD60" s="31"/>
      <c r="BE60" s="31">
        <f>+BE59</f>
        <v>237547.65799396799</v>
      </c>
      <c r="BF60" s="31">
        <f>+BE60+BF59</f>
        <v>475095.31598793599</v>
      </c>
      <c r="BG60" s="31">
        <f>+BF60+BG59</f>
        <v>712642.97398190398</v>
      </c>
      <c r="BH60" s="31">
        <f>+BG60+BH59</f>
        <v>950190.63197587198</v>
      </c>
      <c r="BI60" s="31">
        <f>+BH60+BI59</f>
        <v>1187738.2899698401</v>
      </c>
      <c r="BJ60" s="31"/>
    </row>
    <row r="61" spans="1:62" x14ac:dyDescent="0.25">
      <c r="A61" s="6" t="s">
        <v>68</v>
      </c>
      <c r="C61" s="31">
        <f>C54*$B$4</f>
        <v>10440</v>
      </c>
      <c r="D61" s="31">
        <f>D54*$B$4</f>
        <v>10440</v>
      </c>
      <c r="E61" s="31">
        <f t="shared" ref="E61:BJ61" si="68">E54*$B$4</f>
        <v>10440</v>
      </c>
      <c r="F61" s="31">
        <f t="shared" si="68"/>
        <v>10440</v>
      </c>
      <c r="G61" s="31">
        <f t="shared" si="68"/>
        <v>10440</v>
      </c>
      <c r="H61" s="31">
        <f t="shared" si="68"/>
        <v>10440</v>
      </c>
      <c r="I61" s="31">
        <f t="shared" si="68"/>
        <v>10440</v>
      </c>
      <c r="J61" s="31">
        <f t="shared" si="68"/>
        <v>10440</v>
      </c>
      <c r="K61" s="31">
        <f t="shared" si="68"/>
        <v>10440</v>
      </c>
      <c r="L61" s="31">
        <f t="shared" si="68"/>
        <v>10440</v>
      </c>
      <c r="M61" s="31">
        <f t="shared" si="68"/>
        <v>10440</v>
      </c>
      <c r="N61" s="31">
        <f t="shared" si="68"/>
        <v>10440</v>
      </c>
      <c r="O61" s="31">
        <f t="shared" si="68"/>
        <v>11405.699999999999</v>
      </c>
      <c r="P61" s="31">
        <f t="shared" si="68"/>
        <v>11405.699999999999</v>
      </c>
      <c r="Q61" s="31">
        <f t="shared" si="68"/>
        <v>11405.699999999999</v>
      </c>
      <c r="R61" s="31">
        <f t="shared" si="68"/>
        <v>11405.699999999999</v>
      </c>
      <c r="S61" s="31">
        <f t="shared" si="68"/>
        <v>11405.699999999999</v>
      </c>
      <c r="T61" s="31">
        <f t="shared" si="68"/>
        <v>11405.699999999999</v>
      </c>
      <c r="U61" s="31">
        <f t="shared" si="68"/>
        <v>11405.699999999999</v>
      </c>
      <c r="V61" s="31">
        <f t="shared" si="68"/>
        <v>11405.699999999999</v>
      </c>
      <c r="W61" s="31">
        <f t="shared" si="68"/>
        <v>11405.699999999999</v>
      </c>
      <c r="X61" s="31">
        <f t="shared" si="68"/>
        <v>11405.699999999999</v>
      </c>
      <c r="Y61" s="31">
        <f t="shared" si="68"/>
        <v>11405.699999999999</v>
      </c>
      <c r="Z61" s="31">
        <f t="shared" si="68"/>
        <v>11405.699999999999</v>
      </c>
      <c r="AA61" s="31">
        <f t="shared" si="68"/>
        <v>12472.132949999999</v>
      </c>
      <c r="AB61" s="31">
        <f t="shared" si="68"/>
        <v>12472.132949999999</v>
      </c>
      <c r="AC61" s="31">
        <f t="shared" si="68"/>
        <v>12472.132949999999</v>
      </c>
      <c r="AD61" s="31">
        <f t="shared" si="68"/>
        <v>12472.132949999999</v>
      </c>
      <c r="AE61" s="31">
        <f t="shared" si="68"/>
        <v>12472.132949999999</v>
      </c>
      <c r="AF61" s="31">
        <f t="shared" si="68"/>
        <v>12472.132949999999</v>
      </c>
      <c r="AG61" s="31">
        <f t="shared" si="68"/>
        <v>12472.132949999999</v>
      </c>
      <c r="AH61" s="31">
        <f t="shared" si="68"/>
        <v>12472.132949999999</v>
      </c>
      <c r="AI61" s="31">
        <f t="shared" si="68"/>
        <v>12472.132949999999</v>
      </c>
      <c r="AJ61" s="31">
        <f t="shared" si="68"/>
        <v>12472.132949999999</v>
      </c>
      <c r="AK61" s="31">
        <f t="shared" si="68"/>
        <v>12472.132949999999</v>
      </c>
      <c r="AL61" s="31">
        <f t="shared" si="68"/>
        <v>12472.132949999999</v>
      </c>
      <c r="AM61" s="31">
        <f t="shared" si="68"/>
        <v>13681.929846149998</v>
      </c>
      <c r="AN61" s="31">
        <f t="shared" si="68"/>
        <v>13681.929846149998</v>
      </c>
      <c r="AO61" s="31">
        <f t="shared" si="68"/>
        <v>13681.929846149998</v>
      </c>
      <c r="AP61" s="31">
        <f t="shared" si="68"/>
        <v>13681.929846149998</v>
      </c>
      <c r="AQ61" s="31">
        <f t="shared" si="68"/>
        <v>13681.929846149998</v>
      </c>
      <c r="AR61" s="31">
        <f t="shared" si="68"/>
        <v>13681.929846149998</v>
      </c>
      <c r="AS61" s="31">
        <f t="shared" si="68"/>
        <v>13681.929846149998</v>
      </c>
      <c r="AT61" s="31">
        <f t="shared" si="68"/>
        <v>13681.929846149998</v>
      </c>
      <c r="AU61" s="31">
        <f t="shared" si="68"/>
        <v>13681.929846149998</v>
      </c>
      <c r="AV61" s="31">
        <f t="shared" si="68"/>
        <v>13681.929846149998</v>
      </c>
      <c r="AW61" s="31">
        <f t="shared" si="68"/>
        <v>13681.929846149998</v>
      </c>
      <c r="AX61" s="31">
        <f t="shared" si="68"/>
        <v>13681.929846149998</v>
      </c>
      <c r="AY61" s="31">
        <f t="shared" si="68"/>
        <v>14885.939672611199</v>
      </c>
      <c r="AZ61" s="31">
        <f t="shared" si="68"/>
        <v>14885.939672611199</v>
      </c>
      <c r="BA61" s="31">
        <f t="shared" si="68"/>
        <v>14885.939672611199</v>
      </c>
      <c r="BB61" s="31">
        <f t="shared" si="68"/>
        <v>14885.939672611199</v>
      </c>
      <c r="BC61" s="31">
        <f t="shared" si="68"/>
        <v>14885.939672611199</v>
      </c>
      <c r="BD61" s="31">
        <f t="shared" si="68"/>
        <v>14885.939672611199</v>
      </c>
      <c r="BE61" s="31">
        <f t="shared" si="68"/>
        <v>14885.939672611199</v>
      </c>
      <c r="BF61" s="31">
        <f t="shared" si="68"/>
        <v>14885.939672611199</v>
      </c>
      <c r="BG61" s="31">
        <f t="shared" si="68"/>
        <v>14885.939672611199</v>
      </c>
      <c r="BH61" s="31">
        <f t="shared" si="68"/>
        <v>14885.939672611199</v>
      </c>
      <c r="BI61" s="31">
        <f t="shared" si="68"/>
        <v>14885.939672611199</v>
      </c>
      <c r="BJ61" s="31">
        <f t="shared" si="68"/>
        <v>14885.939672611199</v>
      </c>
    </row>
    <row r="62" spans="1:62" x14ac:dyDescent="0.25">
      <c r="A62" s="6" t="s">
        <v>69</v>
      </c>
      <c r="C62" s="31">
        <f t="shared" ref="C62:O62" si="69">C54*$B$5</f>
        <v>166600</v>
      </c>
      <c r="D62" s="31">
        <f t="shared" si="69"/>
        <v>166600</v>
      </c>
      <c r="E62" s="31">
        <f t="shared" si="69"/>
        <v>166600</v>
      </c>
      <c r="F62" s="31">
        <f t="shared" si="69"/>
        <v>166600</v>
      </c>
      <c r="G62" s="31">
        <f t="shared" si="69"/>
        <v>166600</v>
      </c>
      <c r="H62" s="31">
        <f t="shared" si="69"/>
        <v>166600</v>
      </c>
      <c r="I62" s="31">
        <f t="shared" si="69"/>
        <v>166600</v>
      </c>
      <c r="J62" s="31">
        <f t="shared" si="69"/>
        <v>166600</v>
      </c>
      <c r="K62" s="31">
        <f t="shared" si="69"/>
        <v>166600</v>
      </c>
      <c r="L62" s="31">
        <f t="shared" si="69"/>
        <v>166600</v>
      </c>
      <c r="M62" s="31">
        <f t="shared" si="69"/>
        <v>166600</v>
      </c>
      <c r="N62" s="31">
        <f t="shared" si="69"/>
        <v>166600</v>
      </c>
      <c r="O62" s="31">
        <f t="shared" si="69"/>
        <v>182010.5</v>
      </c>
      <c r="P62" s="31">
        <f>P54*$B$5</f>
        <v>182010.5</v>
      </c>
      <c r="Q62" s="31">
        <f t="shared" ref="Q62:BJ62" si="70">Q54*$B$5</f>
        <v>182010.5</v>
      </c>
      <c r="R62" s="31">
        <f t="shared" si="70"/>
        <v>182010.5</v>
      </c>
      <c r="S62" s="31">
        <f t="shared" si="70"/>
        <v>182010.5</v>
      </c>
      <c r="T62" s="31">
        <f t="shared" si="70"/>
        <v>182010.5</v>
      </c>
      <c r="U62" s="31">
        <f t="shared" si="70"/>
        <v>182010.5</v>
      </c>
      <c r="V62" s="31">
        <f t="shared" si="70"/>
        <v>182010.5</v>
      </c>
      <c r="W62" s="31">
        <f t="shared" si="70"/>
        <v>182010.5</v>
      </c>
      <c r="X62" s="31">
        <f t="shared" si="70"/>
        <v>182010.5</v>
      </c>
      <c r="Y62" s="31">
        <f t="shared" si="70"/>
        <v>182010.5</v>
      </c>
      <c r="Z62" s="31">
        <f t="shared" si="70"/>
        <v>182010.5</v>
      </c>
      <c r="AA62" s="31">
        <f t="shared" si="70"/>
        <v>199028.48175000001</v>
      </c>
      <c r="AB62" s="31">
        <f t="shared" si="70"/>
        <v>199028.48175000001</v>
      </c>
      <c r="AC62" s="31">
        <f t="shared" si="70"/>
        <v>199028.48175000001</v>
      </c>
      <c r="AD62" s="31">
        <f t="shared" si="70"/>
        <v>199028.48175000001</v>
      </c>
      <c r="AE62" s="31">
        <f t="shared" si="70"/>
        <v>199028.48175000001</v>
      </c>
      <c r="AF62" s="31">
        <f t="shared" si="70"/>
        <v>199028.48175000001</v>
      </c>
      <c r="AG62" s="31">
        <f t="shared" si="70"/>
        <v>199028.48175000001</v>
      </c>
      <c r="AH62" s="31">
        <f t="shared" si="70"/>
        <v>199028.48175000001</v>
      </c>
      <c r="AI62" s="31">
        <f t="shared" si="70"/>
        <v>199028.48175000001</v>
      </c>
      <c r="AJ62" s="31">
        <f t="shared" si="70"/>
        <v>199028.48175000001</v>
      </c>
      <c r="AK62" s="31">
        <f t="shared" si="70"/>
        <v>199028.48175000001</v>
      </c>
      <c r="AL62" s="31">
        <f t="shared" si="70"/>
        <v>199028.48175000001</v>
      </c>
      <c r="AM62" s="31">
        <f t="shared" si="70"/>
        <v>218334.24447974999</v>
      </c>
      <c r="AN62" s="31">
        <f t="shared" si="70"/>
        <v>218334.24447974999</v>
      </c>
      <c r="AO62" s="31">
        <f t="shared" si="70"/>
        <v>218334.24447974999</v>
      </c>
      <c r="AP62" s="31">
        <f t="shared" si="70"/>
        <v>218334.24447974999</v>
      </c>
      <c r="AQ62" s="31">
        <f t="shared" si="70"/>
        <v>218334.24447974999</v>
      </c>
      <c r="AR62" s="31">
        <f t="shared" si="70"/>
        <v>218334.24447974999</v>
      </c>
      <c r="AS62" s="31">
        <f t="shared" si="70"/>
        <v>218334.24447974999</v>
      </c>
      <c r="AT62" s="31">
        <f t="shared" si="70"/>
        <v>218334.24447974999</v>
      </c>
      <c r="AU62" s="31">
        <f t="shared" si="70"/>
        <v>218334.24447974999</v>
      </c>
      <c r="AV62" s="31">
        <f t="shared" si="70"/>
        <v>218334.24447974999</v>
      </c>
      <c r="AW62" s="31">
        <f t="shared" si="70"/>
        <v>218334.24447974999</v>
      </c>
      <c r="AX62" s="31">
        <f t="shared" si="70"/>
        <v>218334.24447974999</v>
      </c>
      <c r="AY62" s="31">
        <f t="shared" si="70"/>
        <v>237547.65799396799</v>
      </c>
      <c r="AZ62" s="31">
        <f t="shared" si="70"/>
        <v>237547.65799396799</v>
      </c>
      <c r="BA62" s="31">
        <f t="shared" si="70"/>
        <v>237547.65799396799</v>
      </c>
      <c r="BB62" s="31">
        <f t="shared" si="70"/>
        <v>237547.65799396799</v>
      </c>
      <c r="BC62" s="31">
        <f t="shared" si="70"/>
        <v>237547.65799396799</v>
      </c>
      <c r="BD62" s="31">
        <f t="shared" si="70"/>
        <v>237547.65799396799</v>
      </c>
      <c r="BE62" s="31">
        <f t="shared" si="70"/>
        <v>237547.65799396799</v>
      </c>
      <c r="BF62" s="31">
        <f t="shared" si="70"/>
        <v>237547.65799396799</v>
      </c>
      <c r="BG62" s="31">
        <f t="shared" si="70"/>
        <v>237547.65799396799</v>
      </c>
      <c r="BH62" s="31">
        <f t="shared" si="70"/>
        <v>237547.65799396799</v>
      </c>
      <c r="BI62" s="31">
        <f t="shared" si="70"/>
        <v>237547.65799396799</v>
      </c>
      <c r="BJ62" s="31">
        <f t="shared" si="70"/>
        <v>237547.65799396799</v>
      </c>
    </row>
    <row r="63" spans="1:62" x14ac:dyDescent="0.25">
      <c r="A63" s="26" t="s">
        <v>79</v>
      </c>
      <c r="C63" s="31">
        <f>C62</f>
        <v>166600</v>
      </c>
      <c r="D63" s="31">
        <f t="shared" ref="D63:O63" si="71">C63+D62</f>
        <v>333200</v>
      </c>
      <c r="E63" s="31">
        <f t="shared" si="71"/>
        <v>499800</v>
      </c>
      <c r="F63" s="31">
        <f t="shared" si="71"/>
        <v>666400</v>
      </c>
      <c r="G63" s="31">
        <f t="shared" si="71"/>
        <v>833000</v>
      </c>
      <c r="H63" s="31">
        <f t="shared" si="71"/>
        <v>999600</v>
      </c>
      <c r="I63" s="31">
        <f t="shared" si="71"/>
        <v>1166200</v>
      </c>
      <c r="J63" s="31">
        <f t="shared" si="71"/>
        <v>1332800</v>
      </c>
      <c r="K63" s="31">
        <f t="shared" si="71"/>
        <v>1499400</v>
      </c>
      <c r="L63" s="31">
        <f t="shared" si="71"/>
        <v>1666000</v>
      </c>
      <c r="M63" s="31">
        <f t="shared" si="71"/>
        <v>1832600</v>
      </c>
      <c r="N63" s="31">
        <f t="shared" si="71"/>
        <v>1999200</v>
      </c>
      <c r="O63" s="31">
        <f t="shared" si="71"/>
        <v>2181210.5</v>
      </c>
      <c r="P63" s="31">
        <f>+O62+P62</f>
        <v>364021</v>
      </c>
      <c r="Q63" s="31">
        <f t="shared" ref="Q63:Z63" si="72">+P63+Q62</f>
        <v>546031.5</v>
      </c>
      <c r="R63" s="31">
        <f t="shared" si="72"/>
        <v>728042</v>
      </c>
      <c r="S63" s="31">
        <f t="shared" si="72"/>
        <v>910052.5</v>
      </c>
      <c r="T63" s="31">
        <f t="shared" si="72"/>
        <v>1092063</v>
      </c>
      <c r="U63" s="31">
        <f t="shared" si="72"/>
        <v>1274073.5</v>
      </c>
      <c r="V63" s="31">
        <f t="shared" si="72"/>
        <v>1456084</v>
      </c>
      <c r="W63" s="31">
        <f t="shared" si="72"/>
        <v>1638094.5</v>
      </c>
      <c r="X63" s="31">
        <f t="shared" si="72"/>
        <v>1820105</v>
      </c>
      <c r="Y63" s="31">
        <f t="shared" si="72"/>
        <v>2002115.5</v>
      </c>
      <c r="Z63" s="31">
        <f t="shared" si="72"/>
        <v>2184126</v>
      </c>
      <c r="AA63" s="31">
        <f>Z63+AA62</f>
        <v>2383154.4817499998</v>
      </c>
      <c r="AB63" s="31">
        <f>+AA62+AB62</f>
        <v>398056.96350000001</v>
      </c>
      <c r="AC63" s="31">
        <f t="shared" ref="AC63:AL63" si="73">+AB63+AC62</f>
        <v>597085.44524999999</v>
      </c>
      <c r="AD63" s="31">
        <f t="shared" si="73"/>
        <v>796113.92700000003</v>
      </c>
      <c r="AE63" s="31">
        <f t="shared" si="73"/>
        <v>995142.40875000006</v>
      </c>
      <c r="AF63" s="31">
        <f t="shared" si="73"/>
        <v>1194170.8905</v>
      </c>
      <c r="AG63" s="31">
        <f t="shared" si="73"/>
        <v>1393199.37225</v>
      </c>
      <c r="AH63" s="31">
        <f t="shared" si="73"/>
        <v>1592227.8540000001</v>
      </c>
      <c r="AI63" s="31">
        <f t="shared" si="73"/>
        <v>1791256.3357500001</v>
      </c>
      <c r="AJ63" s="31">
        <f t="shared" si="73"/>
        <v>1990284.8175000001</v>
      </c>
      <c r="AK63" s="31">
        <f t="shared" si="73"/>
        <v>2189313.2992500002</v>
      </c>
      <c r="AL63" s="31">
        <f t="shared" si="73"/>
        <v>2388341.781</v>
      </c>
      <c r="AM63" s="31">
        <f>AL63+AM62</f>
        <v>2606676.0254797498</v>
      </c>
      <c r="AN63" s="31">
        <f>+AM62+AN62</f>
        <v>436668.48895949998</v>
      </c>
      <c r="AO63" s="31">
        <f t="shared" ref="AO63:AX63" si="74">+AN63+AO62</f>
        <v>655002.73343924992</v>
      </c>
      <c r="AP63" s="31">
        <f t="shared" si="74"/>
        <v>873336.97791899997</v>
      </c>
      <c r="AQ63" s="31">
        <f t="shared" si="74"/>
        <v>1091671.22239875</v>
      </c>
      <c r="AR63" s="31">
        <f t="shared" si="74"/>
        <v>1310005.4668785001</v>
      </c>
      <c r="AS63" s="31">
        <f t="shared" si="74"/>
        <v>1528339.7113582501</v>
      </c>
      <c r="AT63" s="31">
        <f t="shared" si="74"/>
        <v>1746673.9558380002</v>
      </c>
      <c r="AU63" s="31">
        <f t="shared" si="74"/>
        <v>1965008.2003177502</v>
      </c>
      <c r="AV63" s="31">
        <f t="shared" si="74"/>
        <v>2183342.4447975</v>
      </c>
      <c r="AW63" s="31">
        <f t="shared" si="74"/>
        <v>2401676.6892772499</v>
      </c>
      <c r="AX63" s="31">
        <f t="shared" si="74"/>
        <v>2620010.9337569997</v>
      </c>
      <c r="AY63" s="31">
        <f>AX63+AY62</f>
        <v>2857558.5917509678</v>
      </c>
      <c r="AZ63" s="31">
        <f>+AY62+AZ62</f>
        <v>475095.31598793599</v>
      </c>
      <c r="BA63" s="31">
        <f t="shared" ref="BA63:BJ63" si="75">+AZ63+BA62</f>
        <v>712642.97398190398</v>
      </c>
      <c r="BB63" s="31">
        <f t="shared" si="75"/>
        <v>950190.63197587198</v>
      </c>
      <c r="BC63" s="31">
        <f t="shared" si="75"/>
        <v>1187738.2899698401</v>
      </c>
      <c r="BD63" s="31">
        <f t="shared" si="75"/>
        <v>1425285.9479638082</v>
      </c>
      <c r="BE63" s="31">
        <f t="shared" si="75"/>
        <v>1662833.6059577763</v>
      </c>
      <c r="BF63" s="31">
        <f t="shared" si="75"/>
        <v>1900381.2639517444</v>
      </c>
      <c r="BG63" s="31">
        <f t="shared" si="75"/>
        <v>2137928.9219457125</v>
      </c>
      <c r="BH63" s="31">
        <f t="shared" si="75"/>
        <v>2375476.5799396806</v>
      </c>
      <c r="BI63" s="31">
        <f t="shared" si="75"/>
        <v>2613024.2379336488</v>
      </c>
      <c r="BJ63" s="31">
        <f t="shared" si="75"/>
        <v>2850571.8959276169</v>
      </c>
    </row>
    <row r="64" spans="1:62" x14ac:dyDescent="0.25">
      <c r="A64" s="6" t="s">
        <v>80</v>
      </c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</row>
    <row r="65" spans="1:62" x14ac:dyDescent="0.25">
      <c r="A65" s="6" t="s">
        <v>71</v>
      </c>
      <c r="C65" s="31">
        <f>C63*$B$6</f>
        <v>1666</v>
      </c>
      <c r="D65" s="31">
        <f t="shared" ref="D65:BJ65" si="76">D63*$B$6</f>
        <v>3332</v>
      </c>
      <c r="E65" s="31">
        <f t="shared" si="76"/>
        <v>4998</v>
      </c>
      <c r="F65" s="31">
        <f t="shared" si="76"/>
        <v>6664</v>
      </c>
      <c r="G65" s="31">
        <f t="shared" si="76"/>
        <v>8330</v>
      </c>
      <c r="H65" s="31">
        <f t="shared" si="76"/>
        <v>9996</v>
      </c>
      <c r="I65" s="31">
        <f t="shared" si="76"/>
        <v>11662</v>
      </c>
      <c r="J65" s="31">
        <f t="shared" si="76"/>
        <v>13328</v>
      </c>
      <c r="K65" s="31">
        <f t="shared" si="76"/>
        <v>14994</v>
      </c>
      <c r="L65" s="31">
        <f t="shared" si="76"/>
        <v>16660</v>
      </c>
      <c r="M65" s="31">
        <f t="shared" si="76"/>
        <v>18326</v>
      </c>
      <c r="N65" s="31">
        <f t="shared" si="76"/>
        <v>19992</v>
      </c>
      <c r="O65" s="31">
        <f t="shared" si="76"/>
        <v>21812.105</v>
      </c>
      <c r="P65" s="31">
        <f t="shared" si="76"/>
        <v>3640.21</v>
      </c>
      <c r="Q65" s="31">
        <f t="shared" si="76"/>
        <v>5460.3150000000005</v>
      </c>
      <c r="R65" s="31">
        <f t="shared" si="76"/>
        <v>7280.42</v>
      </c>
      <c r="S65" s="31">
        <f t="shared" si="76"/>
        <v>9100.5249999999996</v>
      </c>
      <c r="T65" s="31">
        <f t="shared" si="76"/>
        <v>10920.630000000001</v>
      </c>
      <c r="U65" s="31">
        <f t="shared" si="76"/>
        <v>12740.735000000001</v>
      </c>
      <c r="V65" s="31">
        <f t="shared" si="76"/>
        <v>14560.84</v>
      </c>
      <c r="W65" s="31">
        <f t="shared" si="76"/>
        <v>16380.945</v>
      </c>
      <c r="X65" s="31">
        <f t="shared" si="76"/>
        <v>18201.05</v>
      </c>
      <c r="Y65" s="31">
        <f t="shared" si="76"/>
        <v>20021.154999999999</v>
      </c>
      <c r="Z65" s="31">
        <f t="shared" si="76"/>
        <v>21841.260000000002</v>
      </c>
      <c r="AA65" s="31">
        <f t="shared" si="76"/>
        <v>23831.544817499998</v>
      </c>
      <c r="AB65" s="31">
        <f t="shared" si="76"/>
        <v>3980.5696350000003</v>
      </c>
      <c r="AC65" s="31">
        <f t="shared" si="76"/>
        <v>5970.8544524999998</v>
      </c>
      <c r="AD65" s="31">
        <f t="shared" si="76"/>
        <v>7961.1392700000006</v>
      </c>
      <c r="AE65" s="31">
        <f t="shared" si="76"/>
        <v>9951.4240875000014</v>
      </c>
      <c r="AF65" s="31">
        <f t="shared" si="76"/>
        <v>11941.708905</v>
      </c>
      <c r="AG65" s="31">
        <f t="shared" si="76"/>
        <v>13931.993722500001</v>
      </c>
      <c r="AH65" s="31">
        <f t="shared" si="76"/>
        <v>15922.278540000001</v>
      </c>
      <c r="AI65" s="31">
        <f t="shared" si="76"/>
        <v>17912.563357500003</v>
      </c>
      <c r="AJ65" s="31">
        <f t="shared" si="76"/>
        <v>19902.848175000003</v>
      </c>
      <c r="AK65" s="31">
        <f t="shared" si="76"/>
        <v>21893.132992500003</v>
      </c>
      <c r="AL65" s="31">
        <f t="shared" si="76"/>
        <v>23883.417809999999</v>
      </c>
      <c r="AM65" s="31">
        <f t="shared" si="76"/>
        <v>26066.760254797497</v>
      </c>
      <c r="AN65" s="31">
        <f t="shared" si="76"/>
        <v>4366.6848895949997</v>
      </c>
      <c r="AO65" s="31">
        <f t="shared" si="76"/>
        <v>6550.0273343924991</v>
      </c>
      <c r="AP65" s="31">
        <f t="shared" si="76"/>
        <v>8733.3697791899995</v>
      </c>
      <c r="AQ65" s="31">
        <f t="shared" si="76"/>
        <v>10916.712223987501</v>
      </c>
      <c r="AR65" s="31">
        <f t="shared" si="76"/>
        <v>13100.054668785</v>
      </c>
      <c r="AS65" s="31">
        <f t="shared" si="76"/>
        <v>15283.397113582501</v>
      </c>
      <c r="AT65" s="31">
        <f t="shared" si="76"/>
        <v>17466.739558380003</v>
      </c>
      <c r="AU65" s="31">
        <f t="shared" si="76"/>
        <v>19650.082003177504</v>
      </c>
      <c r="AV65" s="31">
        <f t="shared" si="76"/>
        <v>21833.424447975001</v>
      </c>
      <c r="AW65" s="31">
        <f t="shared" si="76"/>
        <v>24016.766892772499</v>
      </c>
      <c r="AX65" s="31">
        <f t="shared" si="76"/>
        <v>26200.109337569997</v>
      </c>
      <c r="AY65" s="31">
        <f t="shared" si="76"/>
        <v>28575.585917509678</v>
      </c>
      <c r="AZ65" s="31">
        <f t="shared" si="76"/>
        <v>4750.9531598793601</v>
      </c>
      <c r="BA65" s="31">
        <f t="shared" si="76"/>
        <v>7126.4297398190402</v>
      </c>
      <c r="BB65" s="31">
        <f t="shared" si="76"/>
        <v>9501.9063197587202</v>
      </c>
      <c r="BC65" s="31">
        <f t="shared" si="76"/>
        <v>11877.382899698401</v>
      </c>
      <c r="BD65" s="31">
        <f t="shared" si="76"/>
        <v>14252.859479638082</v>
      </c>
      <c r="BE65" s="31">
        <f t="shared" si="76"/>
        <v>16628.336059577763</v>
      </c>
      <c r="BF65" s="31">
        <f t="shared" si="76"/>
        <v>19003.812639517444</v>
      </c>
      <c r="BG65" s="31">
        <f t="shared" si="76"/>
        <v>21379.289219457125</v>
      </c>
      <c r="BH65" s="31">
        <f t="shared" si="76"/>
        <v>23754.765799396806</v>
      </c>
      <c r="BI65" s="31">
        <f t="shared" si="76"/>
        <v>26130.242379336487</v>
      </c>
      <c r="BJ65" s="31">
        <f t="shared" si="76"/>
        <v>28505.718959276168</v>
      </c>
    </row>
    <row r="66" spans="1:62" x14ac:dyDescent="0.25">
      <c r="A66" s="26" t="s">
        <v>81</v>
      </c>
      <c r="C66" s="31">
        <f>C65</f>
        <v>1666</v>
      </c>
      <c r="D66" s="31">
        <f t="shared" ref="D66:N66" si="77">C66+D65</f>
        <v>4998</v>
      </c>
      <c r="E66" s="31">
        <f t="shared" si="77"/>
        <v>9996</v>
      </c>
      <c r="F66" s="31">
        <f t="shared" si="77"/>
        <v>16660</v>
      </c>
      <c r="G66" s="31">
        <f t="shared" si="77"/>
        <v>24990</v>
      </c>
      <c r="H66" s="31">
        <f t="shared" si="77"/>
        <v>34986</v>
      </c>
      <c r="I66" s="31">
        <f t="shared" si="77"/>
        <v>46648</v>
      </c>
      <c r="J66" s="31">
        <f t="shared" si="77"/>
        <v>59976</v>
      </c>
      <c r="K66" s="31">
        <f t="shared" si="77"/>
        <v>74970</v>
      </c>
      <c r="L66" s="31">
        <f t="shared" si="77"/>
        <v>91630</v>
      </c>
      <c r="M66" s="31">
        <f t="shared" si="77"/>
        <v>109956</v>
      </c>
      <c r="N66" s="31">
        <f t="shared" si="77"/>
        <v>129948</v>
      </c>
      <c r="O66" s="31">
        <f>O65</f>
        <v>21812.105</v>
      </c>
      <c r="P66" s="31">
        <f t="shared" ref="P66:Z66" si="78">O66+P65</f>
        <v>25452.314999999999</v>
      </c>
      <c r="Q66" s="31">
        <f t="shared" si="78"/>
        <v>30912.629999999997</v>
      </c>
      <c r="R66" s="31">
        <f t="shared" si="78"/>
        <v>38193.049999999996</v>
      </c>
      <c r="S66" s="31">
        <f t="shared" si="78"/>
        <v>47293.574999999997</v>
      </c>
      <c r="T66" s="31">
        <f t="shared" si="78"/>
        <v>58214.205000000002</v>
      </c>
      <c r="U66" s="31">
        <f t="shared" si="78"/>
        <v>70954.94</v>
      </c>
      <c r="V66" s="31">
        <f t="shared" si="78"/>
        <v>85515.78</v>
      </c>
      <c r="W66" s="31">
        <f t="shared" si="78"/>
        <v>101896.72500000001</v>
      </c>
      <c r="X66" s="31">
        <f t="shared" si="78"/>
        <v>120097.77500000001</v>
      </c>
      <c r="Y66" s="31">
        <f t="shared" si="78"/>
        <v>140118.93</v>
      </c>
      <c r="Z66" s="31">
        <f t="shared" si="78"/>
        <v>161960.19</v>
      </c>
      <c r="AA66" s="31">
        <f>AA65</f>
        <v>23831.544817499998</v>
      </c>
      <c r="AB66" s="31">
        <f t="shared" ref="AB66:AL66" si="79">AA66+AB65</f>
        <v>27812.114452499998</v>
      </c>
      <c r="AC66" s="31">
        <f t="shared" si="79"/>
        <v>33782.968905000002</v>
      </c>
      <c r="AD66" s="31">
        <f t="shared" si="79"/>
        <v>41744.108175000001</v>
      </c>
      <c r="AE66" s="31">
        <f t="shared" si="79"/>
        <v>51695.532262500004</v>
      </c>
      <c r="AF66" s="31">
        <f t="shared" si="79"/>
        <v>63637.241167500004</v>
      </c>
      <c r="AG66" s="31">
        <f t="shared" si="79"/>
        <v>77569.234890000007</v>
      </c>
      <c r="AH66" s="31">
        <f t="shared" si="79"/>
        <v>93491.513430000006</v>
      </c>
      <c r="AI66" s="31">
        <f t="shared" si="79"/>
        <v>111404.0767875</v>
      </c>
      <c r="AJ66" s="31">
        <f t="shared" si="79"/>
        <v>131306.92496249999</v>
      </c>
      <c r="AK66" s="31">
        <f t="shared" si="79"/>
        <v>153200.057955</v>
      </c>
      <c r="AL66" s="31">
        <f t="shared" si="79"/>
        <v>177083.47576499998</v>
      </c>
      <c r="AM66" s="31">
        <f>AM65</f>
        <v>26066.760254797497</v>
      </c>
      <c r="AN66" s="31">
        <f t="shared" ref="AN66:AX66" si="80">AM66+AN65</f>
        <v>30433.445144392495</v>
      </c>
      <c r="AO66" s="31">
        <f t="shared" si="80"/>
        <v>36983.472478784992</v>
      </c>
      <c r="AP66" s="31">
        <f t="shared" si="80"/>
        <v>45716.842257974989</v>
      </c>
      <c r="AQ66" s="31">
        <f t="shared" si="80"/>
        <v>56633.554481962492</v>
      </c>
      <c r="AR66" s="31">
        <f t="shared" si="80"/>
        <v>69733.609150747492</v>
      </c>
      <c r="AS66" s="31">
        <f t="shared" si="80"/>
        <v>85017.00626432999</v>
      </c>
      <c r="AT66" s="31">
        <f t="shared" si="80"/>
        <v>102483.74582270999</v>
      </c>
      <c r="AU66" s="31">
        <f t="shared" si="80"/>
        <v>122133.82782588749</v>
      </c>
      <c r="AV66" s="31">
        <f t="shared" si="80"/>
        <v>143967.25227386248</v>
      </c>
      <c r="AW66" s="31">
        <f t="shared" si="80"/>
        <v>167984.01916663497</v>
      </c>
      <c r="AX66" s="31">
        <f t="shared" si="80"/>
        <v>194184.12850420497</v>
      </c>
      <c r="AY66" s="31">
        <f>AY65</f>
        <v>28575.585917509678</v>
      </c>
      <c r="AZ66" s="31">
        <f t="shared" ref="AZ66:BJ66" si="81">AY66+AZ65</f>
        <v>33326.539077389039</v>
      </c>
      <c r="BA66" s="31">
        <f t="shared" si="81"/>
        <v>40452.968817208079</v>
      </c>
      <c r="BB66" s="31">
        <f t="shared" si="81"/>
        <v>49954.875136966803</v>
      </c>
      <c r="BC66" s="31">
        <f t="shared" si="81"/>
        <v>61832.258036665204</v>
      </c>
      <c r="BD66" s="31">
        <f t="shared" si="81"/>
        <v>76085.117516303289</v>
      </c>
      <c r="BE66" s="31">
        <f t="shared" si="81"/>
        <v>92713.453575881053</v>
      </c>
      <c r="BF66" s="31">
        <f t="shared" si="81"/>
        <v>111717.2662153985</v>
      </c>
      <c r="BG66" s="31">
        <f t="shared" si="81"/>
        <v>133096.55543485563</v>
      </c>
      <c r="BH66" s="31">
        <f t="shared" si="81"/>
        <v>156851.32123425245</v>
      </c>
      <c r="BI66" s="31">
        <f t="shared" si="81"/>
        <v>182981.56361358892</v>
      </c>
      <c r="BJ66" s="31">
        <f t="shared" si="81"/>
        <v>211487.28257286508</v>
      </c>
    </row>
    <row r="67" spans="1:62" x14ac:dyDescent="0.25">
      <c r="A67" s="6" t="s">
        <v>73</v>
      </c>
      <c r="C67" s="31">
        <f t="shared" ref="C67:BJ67" si="82">C54*$B$7</f>
        <v>83400</v>
      </c>
      <c r="D67" s="31">
        <f t="shared" si="82"/>
        <v>83400</v>
      </c>
      <c r="E67" s="31">
        <f t="shared" si="82"/>
        <v>83400</v>
      </c>
      <c r="F67" s="31">
        <f t="shared" si="82"/>
        <v>83400</v>
      </c>
      <c r="G67" s="31">
        <f t="shared" si="82"/>
        <v>83400</v>
      </c>
      <c r="H67" s="31">
        <f t="shared" si="82"/>
        <v>83400</v>
      </c>
      <c r="I67" s="31">
        <f t="shared" si="82"/>
        <v>83400</v>
      </c>
      <c r="J67" s="31">
        <f t="shared" si="82"/>
        <v>83400</v>
      </c>
      <c r="K67" s="31">
        <f t="shared" si="82"/>
        <v>83400</v>
      </c>
      <c r="L67" s="31">
        <f t="shared" si="82"/>
        <v>83400</v>
      </c>
      <c r="M67" s="31">
        <f t="shared" si="82"/>
        <v>83400</v>
      </c>
      <c r="N67" s="31">
        <f t="shared" si="82"/>
        <v>83400</v>
      </c>
      <c r="O67" s="31">
        <f t="shared" si="82"/>
        <v>91114.5</v>
      </c>
      <c r="P67" s="31">
        <f t="shared" si="82"/>
        <v>91114.5</v>
      </c>
      <c r="Q67" s="31">
        <f t="shared" si="82"/>
        <v>91114.5</v>
      </c>
      <c r="R67" s="31">
        <f t="shared" si="82"/>
        <v>91114.5</v>
      </c>
      <c r="S67" s="31">
        <f t="shared" si="82"/>
        <v>91114.5</v>
      </c>
      <c r="T67" s="31">
        <f t="shared" si="82"/>
        <v>91114.5</v>
      </c>
      <c r="U67" s="31">
        <f t="shared" si="82"/>
        <v>91114.5</v>
      </c>
      <c r="V67" s="31">
        <f t="shared" si="82"/>
        <v>91114.5</v>
      </c>
      <c r="W67" s="31">
        <f t="shared" si="82"/>
        <v>91114.5</v>
      </c>
      <c r="X67" s="31">
        <f t="shared" si="82"/>
        <v>91114.5</v>
      </c>
      <c r="Y67" s="31">
        <f t="shared" si="82"/>
        <v>91114.5</v>
      </c>
      <c r="Z67" s="31">
        <f t="shared" si="82"/>
        <v>91114.5</v>
      </c>
      <c r="AA67" s="31">
        <f t="shared" si="82"/>
        <v>99633.705750000008</v>
      </c>
      <c r="AB67" s="31">
        <f t="shared" si="82"/>
        <v>99633.705750000008</v>
      </c>
      <c r="AC67" s="31">
        <f t="shared" si="82"/>
        <v>99633.705750000008</v>
      </c>
      <c r="AD67" s="31">
        <f t="shared" si="82"/>
        <v>99633.705750000008</v>
      </c>
      <c r="AE67" s="31">
        <f t="shared" si="82"/>
        <v>99633.705750000008</v>
      </c>
      <c r="AF67" s="31">
        <f t="shared" si="82"/>
        <v>99633.705750000008</v>
      </c>
      <c r="AG67" s="31">
        <f t="shared" si="82"/>
        <v>99633.705750000008</v>
      </c>
      <c r="AH67" s="31">
        <f t="shared" si="82"/>
        <v>99633.705750000008</v>
      </c>
      <c r="AI67" s="31">
        <f t="shared" si="82"/>
        <v>99633.705750000008</v>
      </c>
      <c r="AJ67" s="31">
        <f t="shared" si="82"/>
        <v>99633.705750000008</v>
      </c>
      <c r="AK67" s="31">
        <f t="shared" si="82"/>
        <v>99633.705750000008</v>
      </c>
      <c r="AL67" s="31">
        <f t="shared" si="82"/>
        <v>99633.705750000008</v>
      </c>
      <c r="AM67" s="31">
        <f t="shared" si="82"/>
        <v>109298.17520775</v>
      </c>
      <c r="AN67" s="31">
        <f t="shared" si="82"/>
        <v>109298.17520775</v>
      </c>
      <c r="AO67" s="31">
        <f t="shared" si="82"/>
        <v>109298.17520775</v>
      </c>
      <c r="AP67" s="31">
        <f t="shared" si="82"/>
        <v>109298.17520775</v>
      </c>
      <c r="AQ67" s="31">
        <f t="shared" si="82"/>
        <v>109298.17520775</v>
      </c>
      <c r="AR67" s="31">
        <f t="shared" si="82"/>
        <v>109298.17520775</v>
      </c>
      <c r="AS67" s="31">
        <f t="shared" si="82"/>
        <v>109298.17520775</v>
      </c>
      <c r="AT67" s="31">
        <f t="shared" si="82"/>
        <v>109298.17520775</v>
      </c>
      <c r="AU67" s="31">
        <f t="shared" si="82"/>
        <v>109298.17520775</v>
      </c>
      <c r="AV67" s="31">
        <f t="shared" si="82"/>
        <v>109298.17520775</v>
      </c>
      <c r="AW67" s="31">
        <f t="shared" si="82"/>
        <v>109298.17520775</v>
      </c>
      <c r="AX67" s="31">
        <f t="shared" si="82"/>
        <v>109298.17520775</v>
      </c>
      <c r="AY67" s="31">
        <f t="shared" si="82"/>
        <v>118916.414626032</v>
      </c>
      <c r="AZ67" s="31">
        <f t="shared" si="82"/>
        <v>118916.414626032</v>
      </c>
      <c r="BA67" s="31">
        <f t="shared" si="82"/>
        <v>118916.414626032</v>
      </c>
      <c r="BB67" s="31">
        <f t="shared" si="82"/>
        <v>118916.414626032</v>
      </c>
      <c r="BC67" s="31">
        <f t="shared" si="82"/>
        <v>118916.414626032</v>
      </c>
      <c r="BD67" s="31">
        <f t="shared" si="82"/>
        <v>118916.414626032</v>
      </c>
      <c r="BE67" s="31">
        <f t="shared" si="82"/>
        <v>118916.414626032</v>
      </c>
      <c r="BF67" s="31">
        <f t="shared" si="82"/>
        <v>118916.414626032</v>
      </c>
      <c r="BG67" s="31">
        <f t="shared" si="82"/>
        <v>118916.414626032</v>
      </c>
      <c r="BH67" s="31">
        <f t="shared" si="82"/>
        <v>118916.414626032</v>
      </c>
      <c r="BI67" s="31">
        <f t="shared" si="82"/>
        <v>118916.414626032</v>
      </c>
      <c r="BJ67" s="31">
        <f t="shared" si="82"/>
        <v>118916.414626032</v>
      </c>
    </row>
    <row r="68" spans="1:62" x14ac:dyDescent="0.25">
      <c r="A68" s="26" t="s">
        <v>82</v>
      </c>
      <c r="C68" s="31">
        <f>C67</f>
        <v>83400</v>
      </c>
      <c r="D68" s="31">
        <f t="shared" ref="D68:M68" si="83">C68+D67</f>
        <v>166800</v>
      </c>
      <c r="E68" s="31">
        <f t="shared" si="83"/>
        <v>250200</v>
      </c>
      <c r="F68" s="31">
        <f t="shared" si="83"/>
        <v>333600</v>
      </c>
      <c r="G68" s="31">
        <f t="shared" si="83"/>
        <v>417000</v>
      </c>
      <c r="H68" s="31">
        <f t="shared" si="83"/>
        <v>500400</v>
      </c>
      <c r="I68" s="31">
        <f t="shared" si="83"/>
        <v>583800</v>
      </c>
      <c r="J68" s="31">
        <f t="shared" si="83"/>
        <v>667200</v>
      </c>
      <c r="K68" s="31">
        <f t="shared" si="83"/>
        <v>750600</v>
      </c>
      <c r="L68" s="31">
        <f t="shared" si="83"/>
        <v>834000</v>
      </c>
      <c r="M68" s="31">
        <f t="shared" si="83"/>
        <v>917400</v>
      </c>
      <c r="O68" s="31">
        <f>O67</f>
        <v>91114.5</v>
      </c>
      <c r="P68" s="31">
        <f t="shared" ref="P68:Y68" si="84">O68+P67</f>
        <v>182229</v>
      </c>
      <c r="Q68" s="31">
        <f t="shared" si="84"/>
        <v>273343.5</v>
      </c>
      <c r="R68" s="31">
        <f t="shared" si="84"/>
        <v>364458</v>
      </c>
      <c r="S68" s="31">
        <f t="shared" si="84"/>
        <v>455572.5</v>
      </c>
      <c r="T68" s="31">
        <f t="shared" si="84"/>
        <v>546687</v>
      </c>
      <c r="U68" s="31">
        <f t="shared" si="84"/>
        <v>637801.5</v>
      </c>
      <c r="V68" s="31">
        <f t="shared" si="84"/>
        <v>728916</v>
      </c>
      <c r="W68" s="31">
        <f t="shared" si="84"/>
        <v>820030.5</v>
      </c>
      <c r="X68" s="31">
        <f t="shared" si="84"/>
        <v>911145</v>
      </c>
      <c r="Y68" s="31">
        <f t="shared" si="84"/>
        <v>1002259.5</v>
      </c>
      <c r="AA68" s="31">
        <f>AA67</f>
        <v>99633.705750000008</v>
      </c>
      <c r="AB68" s="31">
        <f t="shared" ref="AB68:AK68" si="85">AA68+AB67</f>
        <v>199267.41150000002</v>
      </c>
      <c r="AC68" s="31">
        <f t="shared" si="85"/>
        <v>298901.11725000001</v>
      </c>
      <c r="AD68" s="31">
        <f t="shared" si="85"/>
        <v>398534.82300000003</v>
      </c>
      <c r="AE68" s="31">
        <f t="shared" si="85"/>
        <v>498168.52875000006</v>
      </c>
      <c r="AF68" s="31">
        <f t="shared" si="85"/>
        <v>597802.23450000002</v>
      </c>
      <c r="AG68" s="31">
        <f t="shared" si="85"/>
        <v>697435.94024999999</v>
      </c>
      <c r="AH68" s="31">
        <f t="shared" si="85"/>
        <v>797069.64599999995</v>
      </c>
      <c r="AI68" s="31">
        <f t="shared" si="85"/>
        <v>896703.35174999991</v>
      </c>
      <c r="AJ68" s="31">
        <f t="shared" si="85"/>
        <v>996337.05749999988</v>
      </c>
      <c r="AK68" s="31">
        <f t="shared" si="85"/>
        <v>1095970.7632499998</v>
      </c>
      <c r="AM68" s="31">
        <f>AM67</f>
        <v>109298.17520775</v>
      </c>
      <c r="AN68" s="31">
        <f t="shared" ref="AN68:AW68" si="86">AM68+AN67</f>
        <v>218596.3504155</v>
      </c>
      <c r="AO68" s="31">
        <f t="shared" si="86"/>
        <v>327894.52562325</v>
      </c>
      <c r="AP68" s="31">
        <f t="shared" si="86"/>
        <v>437192.70083099999</v>
      </c>
      <c r="AQ68" s="31">
        <f t="shared" si="86"/>
        <v>546490.87603874994</v>
      </c>
      <c r="AR68" s="31">
        <f t="shared" si="86"/>
        <v>655789.05124649988</v>
      </c>
      <c r="AS68" s="31">
        <f t="shared" si="86"/>
        <v>765087.22645424982</v>
      </c>
      <c r="AT68" s="31">
        <f t="shared" si="86"/>
        <v>874385.40166199976</v>
      </c>
      <c r="AU68" s="31">
        <f t="shared" si="86"/>
        <v>983683.5768697497</v>
      </c>
      <c r="AV68" s="31">
        <f t="shared" si="86"/>
        <v>1092981.7520774996</v>
      </c>
      <c r="AW68" s="31">
        <f t="shared" si="86"/>
        <v>1202279.9272852496</v>
      </c>
      <c r="AY68" s="31">
        <f>AY67</f>
        <v>118916.414626032</v>
      </c>
      <c r="AZ68" s="31">
        <f t="shared" ref="AZ68:BI68" si="87">AY68+AZ67</f>
        <v>237832.829252064</v>
      </c>
      <c r="BA68" s="31">
        <f t="shared" si="87"/>
        <v>356749.24387809599</v>
      </c>
      <c r="BB68" s="31">
        <f t="shared" si="87"/>
        <v>475665.65850412799</v>
      </c>
      <c r="BC68" s="31">
        <f t="shared" si="87"/>
        <v>594582.07313015999</v>
      </c>
      <c r="BD68" s="31">
        <f t="shared" si="87"/>
        <v>713498.48775619199</v>
      </c>
      <c r="BE68" s="31">
        <f t="shared" si="87"/>
        <v>832414.90238222398</v>
      </c>
      <c r="BF68" s="31">
        <f t="shared" si="87"/>
        <v>951331.31700825598</v>
      </c>
      <c r="BG68" s="31">
        <f t="shared" si="87"/>
        <v>1070247.7316342881</v>
      </c>
      <c r="BH68" s="31">
        <f t="shared" si="87"/>
        <v>1189164.1462603202</v>
      </c>
      <c r="BI68" s="31">
        <f t="shared" si="87"/>
        <v>1308080.5608863523</v>
      </c>
    </row>
    <row r="69" spans="1:62" x14ac:dyDescent="0.25">
      <c r="A69" s="6" t="s">
        <v>83</v>
      </c>
      <c r="C69" s="31">
        <f>C54+C55+C56+C57+C58+C59+C61+C62+C65+C67</f>
        <v>2748706</v>
      </c>
      <c r="D69" s="31">
        <f>D54+D55+D56+D57+D58+D59+D61+D62+D65+D67</f>
        <v>2750372</v>
      </c>
      <c r="E69" s="31">
        <f t="shared" ref="E69:M69" si="88">E54+E55+E56+E57+E58+E59+E61+E62+E65+E67</f>
        <v>2752038</v>
      </c>
      <c r="F69" s="31">
        <f t="shared" si="88"/>
        <v>2753704</v>
      </c>
      <c r="G69" s="31">
        <f t="shared" si="88"/>
        <v>2755370</v>
      </c>
      <c r="H69" s="31">
        <f t="shared" si="88"/>
        <v>2757036</v>
      </c>
      <c r="I69" s="31">
        <f t="shared" si="88"/>
        <v>2758702</v>
      </c>
      <c r="J69" s="31">
        <f t="shared" si="88"/>
        <v>2760368</v>
      </c>
      <c r="K69" s="31">
        <f t="shared" si="88"/>
        <v>2762034</v>
      </c>
      <c r="L69" s="31">
        <f t="shared" si="88"/>
        <v>2763700</v>
      </c>
      <c r="M69" s="31">
        <f t="shared" si="88"/>
        <v>2765366</v>
      </c>
      <c r="N69" s="31">
        <f>N54+N55+N56+N57+N58+N59+N61+N62+N65+N67</f>
        <v>2767032</v>
      </c>
      <c r="O69" s="31">
        <f t="shared" ref="O69:BJ69" si="89">O54+O55+O56+O57+O58+O59+O61+O62+O65+O67</f>
        <v>3022953.3050000002</v>
      </c>
      <c r="P69" s="31">
        <f t="shared" si="89"/>
        <v>3004781.41</v>
      </c>
      <c r="Q69" s="31">
        <f t="shared" si="89"/>
        <v>3006601.5150000001</v>
      </c>
      <c r="R69" s="31">
        <f t="shared" si="89"/>
        <v>3008421.62</v>
      </c>
      <c r="S69" s="31">
        <f t="shared" si="89"/>
        <v>3010241.7250000001</v>
      </c>
      <c r="T69" s="31">
        <f t="shared" si="89"/>
        <v>3012061.83</v>
      </c>
      <c r="U69" s="31">
        <f t="shared" si="89"/>
        <v>3013881.9350000001</v>
      </c>
      <c r="V69" s="31">
        <f t="shared" si="89"/>
        <v>3015702.04</v>
      </c>
      <c r="W69" s="31">
        <f t="shared" si="89"/>
        <v>3017522.145</v>
      </c>
      <c r="X69" s="31">
        <f t="shared" si="89"/>
        <v>3019342.25</v>
      </c>
      <c r="Y69" s="31">
        <f t="shared" si="89"/>
        <v>3021162.355</v>
      </c>
      <c r="Z69" s="31">
        <f t="shared" si="89"/>
        <v>3022982.46</v>
      </c>
      <c r="AA69" s="31">
        <f t="shared" si="89"/>
        <v>3305579.4470174997</v>
      </c>
      <c r="AB69" s="31">
        <f t="shared" si="89"/>
        <v>3285728.471835</v>
      </c>
      <c r="AC69" s="31">
        <f t="shared" si="89"/>
        <v>3287718.7566525</v>
      </c>
      <c r="AD69" s="31">
        <f t="shared" si="89"/>
        <v>3289709.0414700001</v>
      </c>
      <c r="AE69" s="31">
        <f t="shared" si="89"/>
        <v>3291699.3262875001</v>
      </c>
      <c r="AF69" s="31">
        <f t="shared" si="89"/>
        <v>3293689.6111049997</v>
      </c>
      <c r="AG69" s="31">
        <f t="shared" si="89"/>
        <v>3295679.8959224997</v>
      </c>
      <c r="AH69" s="31">
        <f t="shared" si="89"/>
        <v>3297670.1807399997</v>
      </c>
      <c r="AI69" s="31">
        <f t="shared" si="89"/>
        <v>3299660.4655574998</v>
      </c>
      <c r="AJ69" s="31">
        <f t="shared" si="89"/>
        <v>3301650.7503749998</v>
      </c>
      <c r="AK69" s="31">
        <f t="shared" si="89"/>
        <v>3303641.0351924999</v>
      </c>
      <c r="AL69" s="31">
        <f t="shared" si="89"/>
        <v>3305631.3200099999</v>
      </c>
      <c r="AM69" s="31">
        <f t="shared" si="89"/>
        <v>3626144.2089681965</v>
      </c>
      <c r="AN69" s="31">
        <f t="shared" si="89"/>
        <v>3604444.133602994</v>
      </c>
      <c r="AO69" s="31">
        <f t="shared" si="89"/>
        <v>3606627.4760477915</v>
      </c>
      <c r="AP69" s="31">
        <f t="shared" si="89"/>
        <v>3608810.8184925891</v>
      </c>
      <c r="AQ69" s="31">
        <f t="shared" si="89"/>
        <v>3610994.1609373866</v>
      </c>
      <c r="AR69" s="31">
        <f t="shared" si="89"/>
        <v>3613177.5033821841</v>
      </c>
      <c r="AS69" s="31">
        <f t="shared" si="89"/>
        <v>3615360.8458269816</v>
      </c>
      <c r="AT69" s="31">
        <f t="shared" si="89"/>
        <v>3617544.1882717791</v>
      </c>
      <c r="AU69" s="31">
        <f t="shared" si="89"/>
        <v>3619727.5307165766</v>
      </c>
      <c r="AV69" s="31">
        <f t="shared" si="89"/>
        <v>3621910.8731613741</v>
      </c>
      <c r="AW69" s="31">
        <f t="shared" si="89"/>
        <v>3624094.2156061716</v>
      </c>
      <c r="AX69" s="31">
        <f t="shared" si="89"/>
        <v>3626277.5580509691</v>
      </c>
      <c r="AY69" s="31">
        <f t="shared" si="89"/>
        <v>3945459.850117689</v>
      </c>
      <c r="AZ69" s="31">
        <f t="shared" si="89"/>
        <v>3921635.2173600588</v>
      </c>
      <c r="BA69" s="31">
        <f t="shared" si="89"/>
        <v>3924010.6939399983</v>
      </c>
      <c r="BB69" s="31">
        <f t="shared" si="89"/>
        <v>3926386.1705199382</v>
      </c>
      <c r="BC69" s="31">
        <f t="shared" si="89"/>
        <v>3928761.6470998777</v>
      </c>
      <c r="BD69" s="31">
        <f t="shared" si="89"/>
        <v>3931137.1236798177</v>
      </c>
      <c r="BE69" s="31">
        <f t="shared" si="89"/>
        <v>3933512.6002597571</v>
      </c>
      <c r="BF69" s="31">
        <f t="shared" si="89"/>
        <v>3935888.0768396966</v>
      </c>
      <c r="BG69" s="31">
        <f t="shared" si="89"/>
        <v>3938263.5534196366</v>
      </c>
      <c r="BH69" s="31">
        <f t="shared" si="89"/>
        <v>3940639.029999576</v>
      </c>
      <c r="BI69" s="31">
        <f t="shared" si="89"/>
        <v>3943014.506579516</v>
      </c>
      <c r="BJ69" s="31">
        <f t="shared" si="89"/>
        <v>3945389.9831594555</v>
      </c>
    </row>
    <row r="70" spans="1:62" x14ac:dyDescent="0.25">
      <c r="A70" s="6" t="s">
        <v>84</v>
      </c>
      <c r="C70" s="31">
        <f>C69</f>
        <v>2748706</v>
      </c>
      <c r="D70" s="31">
        <f t="shared" ref="D70:N70" si="90">C70+D69</f>
        <v>5499078</v>
      </c>
      <c r="E70" s="31">
        <f t="shared" si="90"/>
        <v>8251116</v>
      </c>
      <c r="F70" s="31">
        <f t="shared" si="90"/>
        <v>11004820</v>
      </c>
      <c r="G70" s="31">
        <f t="shared" si="90"/>
        <v>13760190</v>
      </c>
      <c r="H70" s="31">
        <f t="shared" si="90"/>
        <v>16517226</v>
      </c>
      <c r="I70" s="31">
        <f t="shared" si="90"/>
        <v>19275928</v>
      </c>
      <c r="J70" s="31">
        <f t="shared" si="90"/>
        <v>22036296</v>
      </c>
      <c r="K70" s="31">
        <f t="shared" si="90"/>
        <v>24798330</v>
      </c>
      <c r="L70" s="31">
        <f t="shared" si="90"/>
        <v>27562030</v>
      </c>
      <c r="M70" s="31">
        <f t="shared" si="90"/>
        <v>30327396</v>
      </c>
      <c r="N70" s="31">
        <f t="shared" si="90"/>
        <v>33094428</v>
      </c>
      <c r="O70" s="31">
        <f>O69</f>
        <v>3022953.3050000002</v>
      </c>
      <c r="P70" s="31">
        <f t="shared" ref="P70:Z70" si="91">O70+P69</f>
        <v>6027734.7149999999</v>
      </c>
      <c r="Q70" s="31">
        <f t="shared" si="91"/>
        <v>9034336.2300000004</v>
      </c>
      <c r="R70" s="31">
        <f t="shared" si="91"/>
        <v>12042757.850000001</v>
      </c>
      <c r="S70" s="31">
        <f t="shared" si="91"/>
        <v>15052999.575000001</v>
      </c>
      <c r="T70" s="31">
        <f t="shared" si="91"/>
        <v>18065061.405000001</v>
      </c>
      <c r="U70" s="31">
        <f t="shared" si="91"/>
        <v>21078943.34</v>
      </c>
      <c r="V70" s="31">
        <f t="shared" si="91"/>
        <v>24094645.379999999</v>
      </c>
      <c r="W70" s="31">
        <f t="shared" si="91"/>
        <v>27112167.524999999</v>
      </c>
      <c r="X70" s="31">
        <f t="shared" si="91"/>
        <v>30131509.774999999</v>
      </c>
      <c r="Y70" s="31">
        <f t="shared" si="91"/>
        <v>33152672.129999999</v>
      </c>
      <c r="Z70" s="31">
        <f t="shared" si="91"/>
        <v>36175654.589999996</v>
      </c>
      <c r="AA70" s="31">
        <f>AA69</f>
        <v>3305579.4470174997</v>
      </c>
      <c r="AB70" s="31">
        <f t="shared" ref="AB70:AM70" si="92">AA70+AB69</f>
        <v>6591307.9188524997</v>
      </c>
      <c r="AC70" s="31">
        <f t="shared" si="92"/>
        <v>9879026.6755049992</v>
      </c>
      <c r="AD70" s="31">
        <f t="shared" si="92"/>
        <v>13168735.716975</v>
      </c>
      <c r="AE70" s="31">
        <f t="shared" si="92"/>
        <v>16460435.0432625</v>
      </c>
      <c r="AF70" s="31">
        <f t="shared" si="92"/>
        <v>19754124.654367499</v>
      </c>
      <c r="AG70" s="31">
        <f t="shared" si="92"/>
        <v>23049804.55029</v>
      </c>
      <c r="AH70" s="31">
        <f t="shared" si="92"/>
        <v>26347474.731029999</v>
      </c>
      <c r="AI70" s="31">
        <f t="shared" si="92"/>
        <v>29647135.196587499</v>
      </c>
      <c r="AJ70" s="31">
        <f t="shared" si="92"/>
        <v>32948785.946962498</v>
      </c>
      <c r="AK70" s="31">
        <f t="shared" si="92"/>
        <v>36252426.982154995</v>
      </c>
      <c r="AL70" s="31">
        <f t="shared" si="92"/>
        <v>39558058.302164994</v>
      </c>
      <c r="AM70" s="86">
        <f t="shared" si="92"/>
        <v>43184202.511133194</v>
      </c>
      <c r="AN70" s="31">
        <f t="shared" ref="AN70:AY70" si="93">AM70+AN69</f>
        <v>46788646.644736186</v>
      </c>
      <c r="AO70" s="31">
        <f t="shared" si="93"/>
        <v>50395274.120783977</v>
      </c>
      <c r="AP70" s="31">
        <f t="shared" si="93"/>
        <v>54004084.939276569</v>
      </c>
      <c r="AQ70" s="31">
        <f t="shared" si="93"/>
        <v>57615079.100213952</v>
      </c>
      <c r="AR70" s="31">
        <f t="shared" si="93"/>
        <v>61228256.603596136</v>
      </c>
      <c r="AS70" s="31">
        <f t="shared" si="93"/>
        <v>64843617.449423119</v>
      </c>
      <c r="AT70" s="31">
        <f t="shared" si="93"/>
        <v>68461161.637694895</v>
      </c>
      <c r="AU70" s="31">
        <f t="shared" si="93"/>
        <v>72080889.168411478</v>
      </c>
      <c r="AV70" s="31">
        <f t="shared" si="93"/>
        <v>75702800.041572854</v>
      </c>
      <c r="AW70" s="31">
        <f t="shared" si="93"/>
        <v>79326894.257179022</v>
      </c>
      <c r="AX70" s="31">
        <f t="shared" si="93"/>
        <v>82953171.815229997</v>
      </c>
      <c r="AY70" s="86">
        <f t="shared" si="93"/>
        <v>86898631.66534768</v>
      </c>
      <c r="AZ70" s="31">
        <f t="shared" ref="AZ70:BJ70" si="94">AY70+AZ69</f>
        <v>90820266.882707745</v>
      </c>
      <c r="BA70" s="31">
        <f t="shared" si="94"/>
        <v>94744277.576647744</v>
      </c>
      <c r="BB70" s="31">
        <f t="shared" si="94"/>
        <v>98670663.747167677</v>
      </c>
      <c r="BC70" s="31">
        <f t="shared" si="94"/>
        <v>102599425.39426756</v>
      </c>
      <c r="BD70" s="31">
        <f t="shared" si="94"/>
        <v>106530562.51794738</v>
      </c>
      <c r="BE70" s="31">
        <f t="shared" si="94"/>
        <v>110464075.11820713</v>
      </c>
      <c r="BF70" s="31">
        <f t="shared" si="94"/>
        <v>114399963.19504683</v>
      </c>
      <c r="BG70" s="31">
        <f t="shared" si="94"/>
        <v>118338226.74846646</v>
      </c>
      <c r="BH70" s="31">
        <f t="shared" si="94"/>
        <v>122278865.77846603</v>
      </c>
      <c r="BI70" s="31">
        <f t="shared" si="94"/>
        <v>126221880.28504555</v>
      </c>
      <c r="BJ70" s="31">
        <f t="shared" si="94"/>
        <v>130167270.268205</v>
      </c>
    </row>
    <row r="71" spans="1:62" x14ac:dyDescent="0.25">
      <c r="A71" s="26" t="s">
        <v>85</v>
      </c>
      <c r="C71" s="31">
        <f>C60+C63+C66+C68</f>
        <v>418266</v>
      </c>
      <c r="D71" s="31">
        <f t="shared" ref="D71:M71" si="95">D60+D63+D66+D68</f>
        <v>671598</v>
      </c>
      <c r="E71" s="31">
        <f t="shared" si="95"/>
        <v>926596</v>
      </c>
      <c r="F71" s="31">
        <f t="shared" si="95"/>
        <v>1183260</v>
      </c>
      <c r="G71" s="31">
        <f t="shared" si="95"/>
        <v>1441590</v>
      </c>
      <c r="H71" s="31">
        <f t="shared" si="95"/>
        <v>1534986</v>
      </c>
      <c r="I71" s="31">
        <f t="shared" si="95"/>
        <v>1963248</v>
      </c>
      <c r="J71" s="31">
        <f t="shared" si="95"/>
        <v>2393176</v>
      </c>
      <c r="K71" s="31">
        <f t="shared" si="95"/>
        <v>2824770</v>
      </c>
      <c r="L71" s="31">
        <f t="shared" si="95"/>
        <v>3258030</v>
      </c>
      <c r="M71" s="31">
        <f t="shared" si="95"/>
        <v>3692956</v>
      </c>
      <c r="N71" s="31">
        <f>N60+N63+N66+N68</f>
        <v>2129148</v>
      </c>
      <c r="O71" s="31">
        <f t="shared" ref="O71:BJ71" si="96">O60+O63+O66+O68</f>
        <v>2476147.605</v>
      </c>
      <c r="P71" s="31">
        <f t="shared" si="96"/>
        <v>935723.31499999994</v>
      </c>
      <c r="Q71" s="31">
        <f t="shared" si="96"/>
        <v>1396319.13</v>
      </c>
      <c r="R71" s="31">
        <f t="shared" si="96"/>
        <v>1858735.05</v>
      </c>
      <c r="S71" s="31">
        <f t="shared" si="96"/>
        <v>2322971.0750000002</v>
      </c>
      <c r="T71" s="31">
        <f t="shared" si="96"/>
        <v>1696964.2050000001</v>
      </c>
      <c r="U71" s="31">
        <f t="shared" si="96"/>
        <v>2164840.44</v>
      </c>
      <c r="V71" s="31">
        <f t="shared" si="96"/>
        <v>2634536.7800000003</v>
      </c>
      <c r="W71" s="31">
        <f t="shared" si="96"/>
        <v>3106053.2250000001</v>
      </c>
      <c r="X71" s="31">
        <f t="shared" si="96"/>
        <v>3579389.7749999999</v>
      </c>
      <c r="Y71" s="31">
        <f t="shared" si="96"/>
        <v>4054546.43</v>
      </c>
      <c r="Z71" s="31">
        <f t="shared" si="96"/>
        <v>2346086.19</v>
      </c>
      <c r="AA71" s="31">
        <f t="shared" si="96"/>
        <v>2705648.2140674996</v>
      </c>
      <c r="AB71" s="31">
        <f t="shared" si="96"/>
        <v>1023193.4529525001</v>
      </c>
      <c r="AC71" s="31">
        <f t="shared" si="96"/>
        <v>1526854.9766549999</v>
      </c>
      <c r="AD71" s="31">
        <f t="shared" si="96"/>
        <v>2032506.7851750001</v>
      </c>
      <c r="AE71" s="31">
        <f t="shared" si="96"/>
        <v>2540148.8785124999</v>
      </c>
      <c r="AF71" s="31">
        <f t="shared" si="96"/>
        <v>1855610.3661674999</v>
      </c>
      <c r="AG71" s="31">
        <f t="shared" si="96"/>
        <v>2367233.0291400002</v>
      </c>
      <c r="AH71" s="31">
        <f t="shared" si="96"/>
        <v>2880845.9769299999</v>
      </c>
      <c r="AI71" s="31">
        <f t="shared" si="96"/>
        <v>3396449.2095375</v>
      </c>
      <c r="AJ71" s="31">
        <f t="shared" si="96"/>
        <v>3914042.7269625003</v>
      </c>
      <c r="AK71" s="31">
        <f t="shared" si="96"/>
        <v>4433626.529205</v>
      </c>
      <c r="AL71" s="31">
        <f t="shared" si="96"/>
        <v>2565425.2567650001</v>
      </c>
      <c r="AM71" s="31">
        <f t="shared" si="96"/>
        <v>2960375.2054220471</v>
      </c>
      <c r="AN71" s="31">
        <f t="shared" si="96"/>
        <v>1122366.7734788926</v>
      </c>
      <c r="AO71" s="31">
        <f t="shared" si="96"/>
        <v>1674883.464980535</v>
      </c>
      <c r="AP71" s="31">
        <f t="shared" si="96"/>
        <v>2229583.4989269748</v>
      </c>
      <c r="AQ71" s="31">
        <f t="shared" si="96"/>
        <v>2786466.8753182124</v>
      </c>
      <c r="AR71" s="31">
        <f t="shared" si="96"/>
        <v>2035528.1272757475</v>
      </c>
      <c r="AS71" s="31">
        <f t="shared" si="96"/>
        <v>2596778.1885565799</v>
      </c>
      <c r="AT71" s="31">
        <f t="shared" si="96"/>
        <v>3160211.5922822095</v>
      </c>
      <c r="AU71" s="31">
        <f t="shared" si="96"/>
        <v>3725828.3384526372</v>
      </c>
      <c r="AV71" s="31">
        <f t="shared" si="96"/>
        <v>4293628.4270678619</v>
      </c>
      <c r="AW71" s="31">
        <f t="shared" si="96"/>
        <v>4863611.8581278846</v>
      </c>
      <c r="AX71" s="31">
        <f t="shared" si="96"/>
        <v>2814195.0622612047</v>
      </c>
      <c r="AY71" s="31">
        <f t="shared" si="96"/>
        <v>3242598.2502884776</v>
      </c>
      <c r="AZ71" s="31">
        <f t="shared" si="96"/>
        <v>1221350.000305325</v>
      </c>
      <c r="BA71" s="31">
        <f t="shared" si="96"/>
        <v>1822488.160659112</v>
      </c>
      <c r="BB71" s="31">
        <f t="shared" si="96"/>
        <v>2426001.7975928388</v>
      </c>
      <c r="BC71" s="31">
        <f t="shared" si="96"/>
        <v>3031890.9111065054</v>
      </c>
      <c r="BD71" s="31">
        <f t="shared" si="96"/>
        <v>2214869.5532363034</v>
      </c>
      <c r="BE71" s="31">
        <f t="shared" si="96"/>
        <v>2825509.6199098495</v>
      </c>
      <c r="BF71" s="31">
        <f t="shared" si="96"/>
        <v>3438525.1631633346</v>
      </c>
      <c r="BG71" s="31">
        <f t="shared" si="96"/>
        <v>4053916.1829967601</v>
      </c>
      <c r="BH71" s="31">
        <f t="shared" si="96"/>
        <v>4671682.6794101251</v>
      </c>
      <c r="BI71" s="31">
        <f t="shared" si="96"/>
        <v>5291824.6524034301</v>
      </c>
      <c r="BJ71" s="31">
        <f t="shared" si="96"/>
        <v>3062059.1785004819</v>
      </c>
    </row>
    <row r="72" spans="1:62" x14ac:dyDescent="0.25">
      <c r="A72" s="6" t="s">
        <v>86</v>
      </c>
      <c r="C72" s="31">
        <f>C54+C55+C56+C57+C58+C61</f>
        <v>2330440</v>
      </c>
      <c r="D72" s="31">
        <f>D54+D55+D56+D57+D58+D61</f>
        <v>2330440</v>
      </c>
      <c r="E72" s="31">
        <f>E54+E55+E56+E57+E58+E61</f>
        <v>2330440</v>
      </c>
      <c r="F72" s="31">
        <f>F54+F55+F56+F57+F58+F61</f>
        <v>2330440</v>
      </c>
      <c r="G72" s="31">
        <f>G54+G55+G56+G57+G58+G61</f>
        <v>2330440</v>
      </c>
      <c r="H72" s="31">
        <f>H54+H55+H56+H57+H58+H61+G62+G63</f>
        <v>3330040</v>
      </c>
      <c r="I72" s="31">
        <f>I54+I55+I56+I57+I58+I61</f>
        <v>2330440</v>
      </c>
      <c r="J72" s="31">
        <f>J54+J55+J56+J57+J58+J61</f>
        <v>2330440</v>
      </c>
      <c r="K72" s="31">
        <f>K54+K55+K56+K57+K58+K61</f>
        <v>2330440</v>
      </c>
      <c r="L72" s="31">
        <f>L54+L55+L56+L57+L58+L61</f>
        <v>2330440</v>
      </c>
      <c r="M72" s="31">
        <f>M54+M55+M56+M57+M58+M61</f>
        <v>2330440</v>
      </c>
      <c r="N72" s="31">
        <f>N54+N55+N56+M60+N60+N57+N58+N61+M68+N67+N59</f>
        <v>4330840</v>
      </c>
      <c r="O72" s="31">
        <f>O54+O55+O56+O57+O58+O61+O66</f>
        <v>2567817.8050000002</v>
      </c>
      <c r="P72" s="42">
        <f>P54+P55+P56+P57+P58+P61+P63</f>
        <v>2910026.7</v>
      </c>
      <c r="Q72" s="31">
        <f>Q54+Q55+Q56+Q57+Q58+Q61</f>
        <v>2546005.7000000002</v>
      </c>
      <c r="R72" s="31">
        <f>R54+R55+R56+R57+R58+R61</f>
        <v>2546005.7000000002</v>
      </c>
      <c r="S72" s="31">
        <f>S54+S55+S56+S57+S58+S61</f>
        <v>2546005.7000000002</v>
      </c>
      <c r="T72" s="31">
        <f>T54+T55+T56+T57+T58+T61+S62+S63</f>
        <v>3638068.7</v>
      </c>
      <c r="U72" s="31">
        <f>U54+U55+U56+U57+U58+U61</f>
        <v>2546005.7000000002</v>
      </c>
      <c r="V72" s="31">
        <f>V54+V55+V56+V57+V58+V61</f>
        <v>2546005.7000000002</v>
      </c>
      <c r="W72" s="31">
        <f>W54+W55+W56+W57+W58+W61</f>
        <v>2546005.7000000002</v>
      </c>
      <c r="X72" s="31">
        <f>X54+X55+X56+X57+X58+X61</f>
        <v>2546005.7000000002</v>
      </c>
      <c r="Y72" s="31">
        <f>Y54+Y55+Y56+Y57+Y58+Y61</f>
        <v>2546005.7000000002</v>
      </c>
      <c r="Z72" s="31">
        <f>Z54+Z55+Z56+Y60+Z60+Z57+Z58+Z61+Y68+Z67+Z59</f>
        <v>4731442.7</v>
      </c>
      <c r="AA72" s="31">
        <f>AA54+AA55+AA56+AA57+AA58+AA61+AA62+AA66</f>
        <v>3006917.2595174997</v>
      </c>
      <c r="AB72" s="42">
        <f>AB54+AB55+AB56+AB57+AB58+AB61+AB63</f>
        <v>3182114.1964500002</v>
      </c>
      <c r="AC72" s="31">
        <f>AC54+AC55+AC56+AC57+AC58+AC61</f>
        <v>2784057.2329500001</v>
      </c>
      <c r="AD72" s="31">
        <f>AD54+AD55+AD56+AD57+AD58+AD61</f>
        <v>2784057.2329500001</v>
      </c>
      <c r="AE72" s="31">
        <f>AE54+AE55+AE56+AE57+AE58+AE61</f>
        <v>2784057.2329500001</v>
      </c>
      <c r="AF72" s="31">
        <f>AF54+AF55+AF56+AF57+AF58+AF61+AE62+AE63</f>
        <v>3978228.1234499998</v>
      </c>
      <c r="AG72" s="31">
        <f>AG54+AG55+AG56+AG57+AG58+AG61</f>
        <v>2784057.2329500001</v>
      </c>
      <c r="AH72" s="31">
        <f>AH54+AH55+AH56+AH57+AH58+AH61</f>
        <v>2784057.2329500001</v>
      </c>
      <c r="AI72" s="31">
        <f>AI54+AI55+AI56+AI57+AI58+AI61</f>
        <v>2784057.2329500001</v>
      </c>
      <c r="AJ72" s="31">
        <f>AJ54+AJ55+AJ56+AJ57+AJ58+AJ61</f>
        <v>2784057.2329500001</v>
      </c>
      <c r="AK72" s="31">
        <f>AK54+AK55+AK56+AK57+AK58+AK61</f>
        <v>2784057.2329500001</v>
      </c>
      <c r="AL72" s="31">
        <f>AL54+AL55+AL56+AK60+AL60+AL57+AL58+AL61+AK68+AL67+AL59</f>
        <v>5173832.5924500003</v>
      </c>
      <c r="AM72" s="31">
        <f>AM54+AM55+AM56+AM57+AM58+AM61+AM66</f>
        <v>3080177.544800947</v>
      </c>
      <c r="AN72" s="42">
        <f>AN54+AN55+AN56+AN57+AN58+AN61+AN63</f>
        <v>3490779.2735056495</v>
      </c>
      <c r="AO72" s="31">
        <f>AO54+AO55+AO56+AO57+AO58+AO61</f>
        <v>3054110.7845461494</v>
      </c>
      <c r="AP72" s="31">
        <f>AP54+AP55+AP56+AP57+AP58+AP61</f>
        <v>3054110.7845461494</v>
      </c>
      <c r="AQ72" s="31">
        <f>AQ54+AQ55+AQ56+AQ57+AQ58+AQ61</f>
        <v>3054110.7845461494</v>
      </c>
      <c r="AR72" s="31">
        <f>AR54+AR55+AR56+AR57+AR58+AR61+AQ62+AQ63</f>
        <v>4364116.2514246497</v>
      </c>
      <c r="AS72" s="31">
        <f>AS54+AS55+AS56+AS57+AS58+AS61</f>
        <v>3054110.7845461494</v>
      </c>
      <c r="AT72" s="31">
        <f>AT54+AT55+AT56+AT57+AT58+AT61</f>
        <v>3054110.7845461494</v>
      </c>
      <c r="AU72" s="31">
        <f>AU54+AU55+AU56+AU57+AU58+AU61</f>
        <v>3054110.7845461494</v>
      </c>
      <c r="AV72" s="31">
        <f>AV54+AV55+AV56+AV57+AV58+AV61</f>
        <v>3054110.7845461494</v>
      </c>
      <c r="AW72" s="31">
        <f>AW54+AW55+AW56+AW57+AW58+AW61</f>
        <v>3054110.7845461494</v>
      </c>
      <c r="AX72" s="31">
        <f>AX54+AX55+AX56+AW60+AX60+AX57+AX58+AX61+AW68+AX67+AX59</f>
        <v>5675694.353917649</v>
      </c>
      <c r="AY72" s="31">
        <f>AY54+AY55+AY56+AY57+AY58+AY61+AY66</f>
        <v>3351448.1195037207</v>
      </c>
      <c r="AZ72" s="42">
        <f>AZ54+AZ55+AZ56+AZ57+AZ58+AZ61+AZ63</f>
        <v>3797967.8495741468</v>
      </c>
      <c r="BA72" s="31">
        <f>BA54+BA55+BA56+BA57+BA58+BA61</f>
        <v>3322872.533586211</v>
      </c>
      <c r="BB72" s="31">
        <f>BB54+BB55+BB56+BB57+BB58+BB61</f>
        <v>3322872.533586211</v>
      </c>
      <c r="BC72" s="31">
        <f>BC54+BC55+BC56+BC57+BC58+BC61</f>
        <v>3322872.533586211</v>
      </c>
      <c r="BD72" s="31">
        <f>BD54+BD55+BD56+BD57+BD58+BD61+BC62+BC63</f>
        <v>4748158.4815500192</v>
      </c>
      <c r="BE72" s="31">
        <f>BE54+BE55+BE56+BE57+BE58+BE61</f>
        <v>3322872.533586211</v>
      </c>
      <c r="BF72" s="31">
        <f>BF54+BF55+BF56+BF57+BF58+BF61</f>
        <v>3322872.533586211</v>
      </c>
      <c r="BG72" s="31">
        <f>BG54+BG55+BG56+BG57+BG58+BG61</f>
        <v>3322872.533586211</v>
      </c>
      <c r="BH72" s="31">
        <f>BH54+BH55+BH56+BH57+BH58+BH61</f>
        <v>3322872.533586211</v>
      </c>
      <c r="BI72" s="31">
        <f>BI54+BI55+BI56+BI57+BI58+BI61</f>
        <v>3322872.533586211</v>
      </c>
      <c r="BJ72" s="31">
        <f>BJ54+BJ55+BJ56+BI60+BJ60+BJ57+BJ58+BJ61+BI68+BJ67+BJ59</f>
        <v>6175155.4570624037</v>
      </c>
    </row>
    <row r="73" spans="1:62" x14ac:dyDescent="0.25">
      <c r="A73" s="30"/>
    </row>
    <row r="75" spans="1:62" x14ac:dyDescent="0.25">
      <c r="A75" s="25" t="s">
        <v>87</v>
      </c>
      <c r="B75" s="24"/>
      <c r="C75" s="43">
        <f>C28+C49+C70</f>
        <v>5497412</v>
      </c>
      <c r="D75" s="43">
        <f>D28+D49+D70</f>
        <v>10998156</v>
      </c>
      <c r="E75" s="43">
        <f t="shared" ref="E75:BJ75" si="97">E28+E49+E70</f>
        <v>16502232</v>
      </c>
      <c r="F75" s="43">
        <f t="shared" si="97"/>
        <v>22009640</v>
      </c>
      <c r="G75" s="43">
        <f>G28+G49+G70</f>
        <v>27520380</v>
      </c>
      <c r="H75" s="43">
        <f t="shared" si="97"/>
        <v>33034452</v>
      </c>
      <c r="I75" s="43">
        <f t="shared" si="97"/>
        <v>38551856</v>
      </c>
      <c r="J75" s="43">
        <f t="shared" si="97"/>
        <v>44072592</v>
      </c>
      <c r="K75" s="43">
        <f t="shared" si="97"/>
        <v>49596660</v>
      </c>
      <c r="L75" s="43">
        <f t="shared" si="97"/>
        <v>55124060</v>
      </c>
      <c r="M75" s="43">
        <f t="shared" si="97"/>
        <v>60654792</v>
      </c>
      <c r="N75" s="43">
        <f t="shared" si="97"/>
        <v>66188856</v>
      </c>
      <c r="O75" s="43">
        <f t="shared" si="97"/>
        <v>6045906.6100000003</v>
      </c>
      <c r="P75" s="43">
        <f t="shared" si="97"/>
        <v>12055469.43</v>
      </c>
      <c r="Q75" s="43">
        <f t="shared" si="97"/>
        <v>18068672.460000001</v>
      </c>
      <c r="R75" s="43">
        <f t="shared" si="97"/>
        <v>24085515.700000003</v>
      </c>
      <c r="S75" s="43">
        <f t="shared" si="97"/>
        <v>30105999.150000002</v>
      </c>
      <c r="T75" s="43">
        <f t="shared" si="97"/>
        <v>36130122.810000002</v>
      </c>
      <c r="U75" s="43">
        <f t="shared" si="97"/>
        <v>42157886.68</v>
      </c>
      <c r="V75" s="43">
        <f t="shared" si="97"/>
        <v>48189290.759999998</v>
      </c>
      <c r="W75" s="43">
        <f t="shared" si="97"/>
        <v>54224335.049999997</v>
      </c>
      <c r="X75" s="43">
        <f t="shared" si="97"/>
        <v>60263019.549999997</v>
      </c>
      <c r="Y75" s="43">
        <f t="shared" si="97"/>
        <v>66305344.259999998</v>
      </c>
      <c r="Z75" s="43">
        <f t="shared" si="97"/>
        <v>72351309.179999992</v>
      </c>
      <c r="AA75" s="43">
        <f t="shared" si="97"/>
        <v>6611158.8940349994</v>
      </c>
      <c r="AB75" s="43">
        <f t="shared" si="97"/>
        <v>13182615.837704999</v>
      </c>
      <c r="AC75" s="43">
        <f t="shared" si="97"/>
        <v>19758053.351009998</v>
      </c>
      <c r="AD75" s="43">
        <f t="shared" si="97"/>
        <v>26337471.43395</v>
      </c>
      <c r="AE75" s="43">
        <f t="shared" si="97"/>
        <v>32920870.086525001</v>
      </c>
      <c r="AF75" s="43">
        <f t="shared" si="97"/>
        <v>39508249.308734998</v>
      </c>
      <c r="AG75" s="43">
        <f t="shared" si="97"/>
        <v>46099609.100579999</v>
      </c>
      <c r="AH75" s="43">
        <f t="shared" si="97"/>
        <v>52694949.462059997</v>
      </c>
      <c r="AI75" s="43">
        <f t="shared" si="97"/>
        <v>59294270.393174998</v>
      </c>
      <c r="AJ75" s="43">
        <f t="shared" si="97"/>
        <v>65897571.893924996</v>
      </c>
      <c r="AK75" s="43">
        <f t="shared" si="97"/>
        <v>72504853.96430999</v>
      </c>
      <c r="AL75" s="43">
        <f t="shared" si="97"/>
        <v>79116116.604329988</v>
      </c>
      <c r="AM75" s="43">
        <f>AM28+AM49+AM70</f>
        <v>86368405.022266388</v>
      </c>
      <c r="AN75" s="43">
        <f t="shared" si="97"/>
        <v>93577293.289472371</v>
      </c>
      <c r="AO75" s="43">
        <f t="shared" si="97"/>
        <v>100790548.24156795</v>
      </c>
      <c r="AP75" s="43">
        <f t="shared" si="97"/>
        <v>108008169.87855314</v>
      </c>
      <c r="AQ75" s="43">
        <f t="shared" si="97"/>
        <v>115230158.2004279</v>
      </c>
      <c r="AR75" s="43">
        <f t="shared" si="97"/>
        <v>122456513.20719227</v>
      </c>
      <c r="AS75" s="43">
        <f t="shared" si="97"/>
        <v>129687234.89884624</v>
      </c>
      <c r="AT75" s="43">
        <f t="shared" si="97"/>
        <v>136922323.27538979</v>
      </c>
      <c r="AU75" s="43">
        <f t="shared" si="97"/>
        <v>144161778.33682296</v>
      </c>
      <c r="AV75" s="43">
        <f t="shared" si="97"/>
        <v>151405600.08314571</v>
      </c>
      <c r="AW75" s="43">
        <f t="shared" si="97"/>
        <v>158653788.51435804</v>
      </c>
      <c r="AX75" s="43">
        <f t="shared" si="97"/>
        <v>165906343.63045999</v>
      </c>
      <c r="AY75" s="43">
        <f t="shared" si="97"/>
        <v>173797263.33069536</v>
      </c>
      <c r="AZ75" s="43">
        <f t="shared" si="97"/>
        <v>181640533.76541549</v>
      </c>
      <c r="BA75" s="43">
        <f t="shared" si="97"/>
        <v>189488555.15329549</v>
      </c>
      <c r="BB75" s="43">
        <f t="shared" si="97"/>
        <v>197341327.49433535</v>
      </c>
      <c r="BC75" s="43">
        <f t="shared" si="97"/>
        <v>205198850.78853512</v>
      </c>
      <c r="BD75" s="43">
        <f t="shared" si="97"/>
        <v>213061125.03589475</v>
      </c>
      <c r="BE75" s="43">
        <f t="shared" si="97"/>
        <v>220928150.23641425</v>
      </c>
      <c r="BF75" s="43">
        <f t="shared" si="97"/>
        <v>228799926.39009365</v>
      </c>
      <c r="BG75" s="43">
        <f t="shared" si="97"/>
        <v>236676453.49693292</v>
      </c>
      <c r="BH75" s="43">
        <f t="shared" si="97"/>
        <v>244557731.55693206</v>
      </c>
      <c r="BI75" s="43">
        <f t="shared" si="97"/>
        <v>252443760.5700911</v>
      </c>
      <c r="BJ75" s="43">
        <f t="shared" si="97"/>
        <v>260334540.53641</v>
      </c>
    </row>
    <row r="76" spans="1:62" x14ac:dyDescent="0.25">
      <c r="A76" s="25" t="s">
        <v>88</v>
      </c>
      <c r="B76" s="24"/>
      <c r="C76" s="43">
        <f>C29+C50+C71</f>
        <v>836532</v>
      </c>
      <c r="D76" s="43">
        <f t="shared" ref="D76:BJ76" si="98">D29+D50+D71</f>
        <v>1343196</v>
      </c>
      <c r="E76" s="43">
        <f t="shared" si="98"/>
        <v>1853192</v>
      </c>
      <c r="F76" s="43">
        <f t="shared" si="98"/>
        <v>2366520</v>
      </c>
      <c r="G76" s="43">
        <f t="shared" si="98"/>
        <v>2883180</v>
      </c>
      <c r="H76" s="43">
        <f t="shared" si="98"/>
        <v>3069972</v>
      </c>
      <c r="I76" s="43">
        <f t="shared" si="98"/>
        <v>3926496</v>
      </c>
      <c r="J76" s="43">
        <f t="shared" si="98"/>
        <v>4786352</v>
      </c>
      <c r="K76" s="43">
        <f t="shared" si="98"/>
        <v>5649540</v>
      </c>
      <c r="L76" s="43">
        <f t="shared" si="98"/>
        <v>6516060</v>
      </c>
      <c r="M76" s="43">
        <f t="shared" si="98"/>
        <v>7385912</v>
      </c>
      <c r="N76" s="43">
        <f t="shared" si="98"/>
        <v>4258296</v>
      </c>
      <c r="O76" s="43">
        <f t="shared" si="98"/>
        <v>4952295.21</v>
      </c>
      <c r="P76" s="43">
        <f t="shared" si="98"/>
        <v>1871446.63</v>
      </c>
      <c r="Q76" s="43">
        <f t="shared" si="98"/>
        <v>2792638.26</v>
      </c>
      <c r="R76" s="43">
        <f t="shared" si="98"/>
        <v>3717470.1</v>
      </c>
      <c r="S76" s="43">
        <f t="shared" si="98"/>
        <v>4645942.1500000004</v>
      </c>
      <c r="T76" s="43">
        <f t="shared" si="98"/>
        <v>3393928.41</v>
      </c>
      <c r="U76" s="43">
        <f t="shared" si="98"/>
        <v>4329680.88</v>
      </c>
      <c r="V76" s="43">
        <f t="shared" si="98"/>
        <v>5269073.5600000005</v>
      </c>
      <c r="W76" s="43">
        <f t="shared" si="98"/>
        <v>6212106.4500000002</v>
      </c>
      <c r="X76" s="43">
        <f t="shared" si="98"/>
        <v>7158779.5499999998</v>
      </c>
      <c r="Y76" s="43">
        <f t="shared" si="98"/>
        <v>8109092.8600000003</v>
      </c>
      <c r="Z76" s="43">
        <f t="shared" si="98"/>
        <v>4692172.38</v>
      </c>
      <c r="AA76" s="43">
        <f t="shared" si="98"/>
        <v>5411296.4281349992</v>
      </c>
      <c r="AB76" s="43">
        <f t="shared" si="98"/>
        <v>2046386.9059050002</v>
      </c>
      <c r="AC76" s="43">
        <f t="shared" si="98"/>
        <v>3053709.9533099998</v>
      </c>
      <c r="AD76" s="43">
        <f t="shared" si="98"/>
        <v>4065013.5703500002</v>
      </c>
      <c r="AE76" s="43">
        <f t="shared" si="98"/>
        <v>5080297.7570249997</v>
      </c>
      <c r="AF76" s="43">
        <f t="shared" si="98"/>
        <v>3711220.7323349998</v>
      </c>
      <c r="AG76" s="43">
        <f t="shared" si="98"/>
        <v>4734466.0582800005</v>
      </c>
      <c r="AH76" s="43">
        <f t="shared" si="98"/>
        <v>5761691.9538599998</v>
      </c>
      <c r="AI76" s="43">
        <f t="shared" si="98"/>
        <v>6792898.4190750001</v>
      </c>
      <c r="AJ76" s="43">
        <f t="shared" si="98"/>
        <v>7828085.4539250005</v>
      </c>
      <c r="AK76" s="43">
        <f t="shared" si="98"/>
        <v>8867253.0584100001</v>
      </c>
      <c r="AL76" s="43">
        <f t="shared" si="98"/>
        <v>5130850.5135300001</v>
      </c>
      <c r="AM76" s="43">
        <f t="shared" si="98"/>
        <v>5920750.4108440941</v>
      </c>
      <c r="AN76" s="43">
        <f t="shared" si="98"/>
        <v>2244733.5469577853</v>
      </c>
      <c r="AO76" s="43">
        <f t="shared" si="98"/>
        <v>3349766.92996107</v>
      </c>
      <c r="AP76" s="43">
        <f t="shared" si="98"/>
        <v>4459166.9978539497</v>
      </c>
      <c r="AQ76" s="43">
        <f t="shared" si="98"/>
        <v>5572933.7506364249</v>
      </c>
      <c r="AR76" s="43">
        <f t="shared" si="98"/>
        <v>4071056.254551495</v>
      </c>
      <c r="AS76" s="43">
        <f t="shared" si="98"/>
        <v>5193556.3771131597</v>
      </c>
      <c r="AT76" s="43">
        <f t="shared" si="98"/>
        <v>6320423.1845644191</v>
      </c>
      <c r="AU76" s="43">
        <f t="shared" si="98"/>
        <v>7451656.6769052744</v>
      </c>
      <c r="AV76" s="43">
        <f t="shared" si="98"/>
        <v>8587256.8541357238</v>
      </c>
      <c r="AW76" s="43">
        <f t="shared" si="98"/>
        <v>9727223.7162557691</v>
      </c>
      <c r="AX76" s="43">
        <f t="shared" si="98"/>
        <v>5628390.1245224094</v>
      </c>
      <c r="AY76" s="43">
        <f t="shared" si="98"/>
        <v>6485196.5005769553</v>
      </c>
      <c r="AZ76" s="43">
        <f t="shared" si="98"/>
        <v>2442700.0006106501</v>
      </c>
      <c r="BA76" s="43">
        <f t="shared" si="98"/>
        <v>3644976.3213182241</v>
      </c>
      <c r="BB76" s="43">
        <f t="shared" si="98"/>
        <v>4852003.5951856775</v>
      </c>
      <c r="BC76" s="43">
        <f t="shared" si="98"/>
        <v>6063781.8222130109</v>
      </c>
      <c r="BD76" s="43">
        <f t="shared" si="98"/>
        <v>4429739.1064726068</v>
      </c>
      <c r="BE76" s="43">
        <f t="shared" si="98"/>
        <v>5651019.239819699</v>
      </c>
      <c r="BF76" s="43">
        <f t="shared" si="98"/>
        <v>6877050.3263266692</v>
      </c>
      <c r="BG76" s="43">
        <f t="shared" si="98"/>
        <v>8107832.3659935202</v>
      </c>
      <c r="BH76" s="43">
        <f t="shared" si="98"/>
        <v>9343365.3588202503</v>
      </c>
      <c r="BI76" s="43">
        <f t="shared" si="98"/>
        <v>10583649.30480686</v>
      </c>
      <c r="BJ76" s="43">
        <f t="shared" si="98"/>
        <v>6124118.3570009638</v>
      </c>
    </row>
    <row r="77" spans="1:62" x14ac:dyDescent="0.25">
      <c r="A77" s="25" t="s">
        <v>89</v>
      </c>
      <c r="B77" s="24"/>
      <c r="C77" s="43">
        <f>C30+C51+C72</f>
        <v>4660880</v>
      </c>
      <c r="D77" s="43">
        <f t="shared" ref="D77:BJ77" si="99">D30+D51+D72</f>
        <v>4660880</v>
      </c>
      <c r="E77" s="43">
        <f t="shared" si="99"/>
        <v>4660880</v>
      </c>
      <c r="F77" s="43">
        <f t="shared" si="99"/>
        <v>4660880</v>
      </c>
      <c r="G77" s="43">
        <f t="shared" si="99"/>
        <v>4660880</v>
      </c>
      <c r="H77" s="43">
        <f t="shared" si="99"/>
        <v>6660080</v>
      </c>
      <c r="I77" s="43">
        <f t="shared" si="99"/>
        <v>4660880</v>
      </c>
      <c r="J77" s="43">
        <f t="shared" si="99"/>
        <v>4660880</v>
      </c>
      <c r="K77" s="43">
        <f t="shared" si="99"/>
        <v>4660880</v>
      </c>
      <c r="L77" s="43">
        <f t="shared" si="99"/>
        <v>4660880</v>
      </c>
      <c r="M77" s="43">
        <f t="shared" si="99"/>
        <v>4660880</v>
      </c>
      <c r="N77" s="43">
        <f t="shared" si="99"/>
        <v>8661680</v>
      </c>
      <c r="O77" s="43">
        <f t="shared" si="99"/>
        <v>5135635.6100000003</v>
      </c>
      <c r="P77" s="43">
        <f t="shared" si="99"/>
        <v>5820053.4000000004</v>
      </c>
      <c r="Q77" s="43">
        <f t="shared" si="99"/>
        <v>5092011.4000000004</v>
      </c>
      <c r="R77" s="43">
        <f t="shared" si="99"/>
        <v>5092011.4000000004</v>
      </c>
      <c r="S77" s="43">
        <f t="shared" si="99"/>
        <v>5092011.4000000004</v>
      </c>
      <c r="T77" s="43">
        <f t="shared" si="99"/>
        <v>7276137.4000000004</v>
      </c>
      <c r="U77" s="43">
        <f t="shared" si="99"/>
        <v>5092011.4000000004</v>
      </c>
      <c r="V77" s="43">
        <f t="shared" si="99"/>
        <v>5092011.4000000004</v>
      </c>
      <c r="W77" s="43">
        <f t="shared" si="99"/>
        <v>5092011.4000000004</v>
      </c>
      <c r="X77" s="43">
        <f t="shared" si="99"/>
        <v>5092011.4000000004</v>
      </c>
      <c r="Y77" s="43">
        <f t="shared" si="99"/>
        <v>5092011.4000000004</v>
      </c>
      <c r="Z77" s="43">
        <f t="shared" si="99"/>
        <v>9462885.4000000004</v>
      </c>
      <c r="AA77" s="43">
        <f t="shared" si="99"/>
        <v>6013834.5190349994</v>
      </c>
      <c r="AB77" s="43">
        <f t="shared" si="99"/>
        <v>6364228.3929000003</v>
      </c>
      <c r="AC77" s="43">
        <f t="shared" si="99"/>
        <v>5568114.4659000002</v>
      </c>
      <c r="AD77" s="43">
        <f t="shared" si="99"/>
        <v>5568114.4659000002</v>
      </c>
      <c r="AE77" s="43">
        <f t="shared" si="99"/>
        <v>5568114.4659000002</v>
      </c>
      <c r="AF77" s="43">
        <f t="shared" si="99"/>
        <v>7956456.2468999997</v>
      </c>
      <c r="AG77" s="43">
        <f t="shared" si="99"/>
        <v>5568114.4659000002</v>
      </c>
      <c r="AH77" s="43">
        <f t="shared" si="99"/>
        <v>5568114.4659000002</v>
      </c>
      <c r="AI77" s="43">
        <f t="shared" si="99"/>
        <v>5568114.4659000002</v>
      </c>
      <c r="AJ77" s="43">
        <f t="shared" si="99"/>
        <v>5568114.4659000002</v>
      </c>
      <c r="AK77" s="43">
        <f t="shared" si="99"/>
        <v>5568114.4659000002</v>
      </c>
      <c r="AL77" s="43">
        <f t="shared" si="99"/>
        <v>10347665.184900001</v>
      </c>
      <c r="AM77" s="43">
        <f t="shared" si="99"/>
        <v>6160355.0896018939</v>
      </c>
      <c r="AN77" s="43">
        <f t="shared" si="99"/>
        <v>6981558.5470112991</v>
      </c>
      <c r="AO77" s="43">
        <f t="shared" si="99"/>
        <v>6108221.5690922989</v>
      </c>
      <c r="AP77" s="43">
        <f t="shared" si="99"/>
        <v>6108221.5690922989</v>
      </c>
      <c r="AQ77" s="43">
        <f t="shared" si="99"/>
        <v>6108221.5690922989</v>
      </c>
      <c r="AR77" s="43">
        <f t="shared" si="99"/>
        <v>8728232.5028492995</v>
      </c>
      <c r="AS77" s="43">
        <f t="shared" si="99"/>
        <v>6108221.5690922989</v>
      </c>
      <c r="AT77" s="43">
        <f t="shared" si="99"/>
        <v>6108221.5690922989</v>
      </c>
      <c r="AU77" s="43">
        <f t="shared" si="99"/>
        <v>6108221.5690922989</v>
      </c>
      <c r="AV77" s="43">
        <f t="shared" si="99"/>
        <v>6108221.5690922989</v>
      </c>
      <c r="AW77" s="43">
        <f t="shared" si="99"/>
        <v>6108221.5690922989</v>
      </c>
      <c r="AX77" s="43">
        <f t="shared" si="99"/>
        <v>11351388.707835298</v>
      </c>
      <c r="AY77" s="43">
        <f t="shared" si="99"/>
        <v>6702896.2390074413</v>
      </c>
      <c r="AZ77" s="43">
        <f t="shared" si="99"/>
        <v>7595935.6991482936</v>
      </c>
      <c r="BA77" s="43">
        <f t="shared" si="99"/>
        <v>6645745.0671724221</v>
      </c>
      <c r="BB77" s="43">
        <f t="shared" si="99"/>
        <v>6645745.0671724221</v>
      </c>
      <c r="BC77" s="43">
        <f t="shared" si="99"/>
        <v>6645745.0671724221</v>
      </c>
      <c r="BD77" s="43">
        <f t="shared" si="99"/>
        <v>9496316.9631000385</v>
      </c>
      <c r="BE77" s="43">
        <f t="shared" si="99"/>
        <v>6645745.0671724221</v>
      </c>
      <c r="BF77" s="43">
        <f t="shared" si="99"/>
        <v>6645745.0671724221</v>
      </c>
      <c r="BG77" s="43">
        <f t="shared" si="99"/>
        <v>6645745.0671724221</v>
      </c>
      <c r="BH77" s="43">
        <f t="shared" si="99"/>
        <v>6645745.0671724221</v>
      </c>
      <c r="BI77" s="43">
        <f t="shared" si="99"/>
        <v>6645745.0671724221</v>
      </c>
      <c r="BJ77" s="43">
        <f t="shared" si="99"/>
        <v>12350310.914124807</v>
      </c>
    </row>
    <row r="79" spans="1:62" x14ac:dyDescent="0.25">
      <c r="A79" s="23" t="s">
        <v>49</v>
      </c>
      <c r="B79" s="3">
        <v>0</v>
      </c>
      <c r="C79" s="3">
        <v>1</v>
      </c>
      <c r="D79" s="3">
        <v>2</v>
      </c>
      <c r="E79" s="3">
        <v>3</v>
      </c>
      <c r="F79" s="3">
        <v>4</v>
      </c>
      <c r="G79" s="3">
        <v>5</v>
      </c>
      <c r="H79" s="3">
        <v>6</v>
      </c>
      <c r="I79" s="3">
        <v>7</v>
      </c>
      <c r="J79" s="3">
        <v>8</v>
      </c>
      <c r="K79" s="3">
        <v>9</v>
      </c>
      <c r="L79" s="3">
        <v>10</v>
      </c>
      <c r="M79" s="3">
        <v>11</v>
      </c>
      <c r="N79" s="3">
        <v>12</v>
      </c>
      <c r="O79" s="3">
        <v>13</v>
      </c>
      <c r="P79" s="3">
        <v>14</v>
      </c>
      <c r="Q79" s="3">
        <v>15</v>
      </c>
      <c r="R79" s="3">
        <v>16</v>
      </c>
      <c r="S79" s="3">
        <v>17</v>
      </c>
      <c r="T79" s="3">
        <v>18</v>
      </c>
      <c r="U79" s="3">
        <v>19</v>
      </c>
      <c r="V79" s="3">
        <v>20</v>
      </c>
      <c r="W79" s="3">
        <v>21</v>
      </c>
      <c r="X79" s="3">
        <v>22</v>
      </c>
      <c r="Y79" s="3">
        <v>23</v>
      </c>
      <c r="Z79" s="3">
        <v>24</v>
      </c>
      <c r="AA79" s="3">
        <v>25</v>
      </c>
      <c r="AB79" s="3">
        <v>26</v>
      </c>
      <c r="AC79" s="3">
        <v>27</v>
      </c>
      <c r="AD79" s="3">
        <v>28</v>
      </c>
      <c r="AE79" s="3">
        <v>29</v>
      </c>
      <c r="AF79" s="3">
        <v>30</v>
      </c>
      <c r="AG79" s="3">
        <v>31</v>
      </c>
      <c r="AH79" s="3">
        <v>32</v>
      </c>
      <c r="AI79" s="3">
        <v>33</v>
      </c>
      <c r="AJ79" s="3">
        <v>34</v>
      </c>
      <c r="AK79" s="3">
        <v>35</v>
      </c>
      <c r="AL79" s="3">
        <v>36</v>
      </c>
      <c r="AM79" s="3">
        <v>37</v>
      </c>
      <c r="AN79" s="3">
        <v>38</v>
      </c>
      <c r="AO79" s="3">
        <v>39</v>
      </c>
      <c r="AP79" s="3">
        <v>40</v>
      </c>
      <c r="AQ79" s="3">
        <v>41</v>
      </c>
      <c r="AR79" s="3">
        <v>42</v>
      </c>
      <c r="AS79" s="3">
        <v>43</v>
      </c>
      <c r="AT79" s="3">
        <v>44</v>
      </c>
      <c r="AU79" s="3">
        <v>45</v>
      </c>
      <c r="AV79" s="3">
        <v>46</v>
      </c>
      <c r="AW79" s="3">
        <v>47</v>
      </c>
      <c r="AX79" s="3">
        <v>48</v>
      </c>
      <c r="AY79" s="3">
        <v>49</v>
      </c>
      <c r="AZ79" s="3">
        <v>50</v>
      </c>
      <c r="BA79" s="3">
        <v>51</v>
      </c>
      <c r="BB79" s="3">
        <v>52</v>
      </c>
      <c r="BC79" s="3">
        <v>53</v>
      </c>
      <c r="BD79" s="3">
        <v>54</v>
      </c>
      <c r="BE79" s="3">
        <v>55</v>
      </c>
      <c r="BF79" s="3">
        <v>56</v>
      </c>
      <c r="BG79" s="3">
        <v>57</v>
      </c>
      <c r="BH79" s="3">
        <v>58</v>
      </c>
      <c r="BI79" s="3">
        <v>59</v>
      </c>
      <c r="BJ79" s="3">
        <v>60</v>
      </c>
    </row>
    <row r="80" spans="1:62" x14ac:dyDescent="0.25">
      <c r="A80" s="3" t="s">
        <v>90</v>
      </c>
    </row>
    <row r="81" spans="1:62" x14ac:dyDescent="0.25">
      <c r="A81" s="21" t="s">
        <v>277</v>
      </c>
      <c r="C81" s="4">
        <f>LOOKUP(C79,'Datos de Entrada'!$C$2:$G$2,'Datos de Entrada'!$C$38:$G$38)</f>
        <v>0</v>
      </c>
      <c r="D81" s="4">
        <f>LOOKUP(D79,'Datos de Entrada'!$C$2:$G$2,'Datos de Entrada'!$C$38:$G$38)</f>
        <v>0</v>
      </c>
      <c r="E81" s="4">
        <f>LOOKUP(E79,'Datos de Entrada'!$C$2:$G$2,'Datos de Entrada'!$C$38:$G$38)</f>
        <v>0</v>
      </c>
      <c r="F81" s="4">
        <f>LOOKUP(F79,'Datos de Entrada'!$C$2:$G$2,'Datos de Entrada'!$C$38:$G$38)</f>
        <v>0</v>
      </c>
      <c r="G81" s="4">
        <f>LOOKUP(G79,'Datos de Entrada'!$C$2:$G$2,'Datos de Entrada'!$C$38:$G$38)</f>
        <v>0</v>
      </c>
      <c r="H81" s="4">
        <f>LOOKUP(H79,'Datos de Entrada'!$C$2:$G$2,'Datos de Entrada'!$C$38:$G$38)</f>
        <v>0</v>
      </c>
      <c r="I81" s="4">
        <f>LOOKUP(I79,'Datos de Entrada'!$C$2:$G$2,'Datos de Entrada'!$C$38:$G$38)</f>
        <v>0</v>
      </c>
      <c r="J81" s="4">
        <f>LOOKUP(J79,'Datos de Entrada'!$C$2:$G$2,'Datos de Entrada'!$C$38:$G$38)</f>
        <v>0</v>
      </c>
      <c r="K81" s="4">
        <f>LOOKUP(K79,'Datos de Entrada'!$C$2:$G$2,'Datos de Entrada'!$C$38:$G$38)</f>
        <v>0</v>
      </c>
      <c r="L81" s="4">
        <f>LOOKUP(L79,'Datos de Entrada'!$C$2:$G$2,'Datos de Entrada'!$C$38:$G$38)</f>
        <v>0</v>
      </c>
      <c r="M81" s="4">
        <f>LOOKUP(M79,'Datos de Entrada'!$C$2:$G$2,'Datos de Entrada'!$C$38:$G$38)</f>
        <v>0</v>
      </c>
      <c r="N81" s="4">
        <f>LOOKUP(N79,'Datos de Entrada'!$C$2:$G$2,'Datos de Entrada'!$C$38:$G$38)</f>
        <v>0</v>
      </c>
      <c r="O81" s="4">
        <f>LOOKUP(O79,'Datos de Entrada'!$C$2:$G$2,'Datos de Entrada'!$C$38:$G$38)</f>
        <v>0</v>
      </c>
      <c r="P81" s="4">
        <f>LOOKUP(P79,'Datos de Entrada'!$C$2:$G$2,'Datos de Entrada'!$C$38:$G$38)</f>
        <v>0</v>
      </c>
      <c r="Q81" s="4">
        <f>LOOKUP(Q79,'Datos de Entrada'!$C$2:$G$2,'Datos de Entrada'!$C$38:$G$38)</f>
        <v>0</v>
      </c>
      <c r="R81" s="4">
        <f>LOOKUP(R79,'Datos de Entrada'!$C$2:$G$2,'Datos de Entrada'!$C$38:$G$38)</f>
        <v>0</v>
      </c>
      <c r="S81" s="4">
        <f>LOOKUP(S79,'Datos de Entrada'!$C$2:$G$2,'Datos de Entrada'!$C$38:$G$38)</f>
        <v>0</v>
      </c>
      <c r="T81" s="4">
        <f>LOOKUP(T79,'Datos de Entrada'!$C$2:$G$2,'Datos de Entrada'!$C$38:$G$38)</f>
        <v>0</v>
      </c>
      <c r="U81" s="4">
        <f>LOOKUP(U79,'Datos de Entrada'!$C$2:$G$2,'Datos de Entrada'!$C$38:$G$38)</f>
        <v>0</v>
      </c>
      <c r="V81" s="4">
        <f>LOOKUP(V79,'Datos de Entrada'!$C$2:$G$2,'Datos de Entrada'!$C$38:$G$38)</f>
        <v>0</v>
      </c>
      <c r="W81" s="4">
        <f>LOOKUP(W79,'Datos de Entrada'!$C$2:$G$2,'Datos de Entrada'!$C$38:$G$38)</f>
        <v>0</v>
      </c>
      <c r="X81" s="4">
        <f>LOOKUP(X79,'Datos de Entrada'!$C$2:$G$2,'Datos de Entrada'!$C$38:$G$38)</f>
        <v>0</v>
      </c>
      <c r="Y81" s="4">
        <f>LOOKUP(Y79,'Datos de Entrada'!$C$2:$G$2,'Datos de Entrada'!$C$38:$G$38)</f>
        <v>0</v>
      </c>
      <c r="Z81" s="4">
        <f>LOOKUP(Z79,'Datos de Entrada'!$C$2:$G$2,'Datos de Entrada'!$C$38:$G$38)</f>
        <v>0</v>
      </c>
      <c r="AA81" s="4">
        <f>LOOKUP(AA79,'Datos de Entrada'!$C$2:$G$2,'Datos de Entrada'!$C$38:$G$38)</f>
        <v>1</v>
      </c>
      <c r="AB81" s="4">
        <f>LOOKUP(AB79,'Datos de Entrada'!$C$2:$G$2,'Datos de Entrada'!$C$38:$G$38)</f>
        <v>1</v>
      </c>
      <c r="AC81" s="4">
        <f>LOOKUP(AC79,'Datos de Entrada'!$C$2:$G$2,'Datos de Entrada'!$C$38:$G$38)</f>
        <v>1</v>
      </c>
      <c r="AD81" s="4">
        <f>LOOKUP(AD79,'Datos de Entrada'!$C$2:$G$2,'Datos de Entrada'!$C$38:$G$38)</f>
        <v>1</v>
      </c>
      <c r="AE81" s="4">
        <f>LOOKUP(AE79,'Datos de Entrada'!$C$2:$G$2,'Datos de Entrada'!$C$38:$G$38)</f>
        <v>1</v>
      </c>
      <c r="AF81" s="4">
        <f>LOOKUP(AF79,'Datos de Entrada'!$C$2:$G$2,'Datos de Entrada'!$C$38:$G$38)</f>
        <v>1</v>
      </c>
      <c r="AG81" s="4">
        <f>LOOKUP(AG79,'Datos de Entrada'!$C$2:$G$2,'Datos de Entrada'!$C$38:$G$38)</f>
        <v>1</v>
      </c>
      <c r="AH81" s="4">
        <f>LOOKUP(AH79,'Datos de Entrada'!$C$2:$G$2,'Datos de Entrada'!$C$38:$G$38)</f>
        <v>1</v>
      </c>
      <c r="AI81" s="4">
        <f>LOOKUP(AI79,'Datos de Entrada'!$C$2:$G$2,'Datos de Entrada'!$C$38:$G$38)</f>
        <v>1</v>
      </c>
      <c r="AJ81" s="4">
        <f>LOOKUP(AJ79,'Datos de Entrada'!$C$2:$G$2,'Datos de Entrada'!$C$38:$G$38)</f>
        <v>1</v>
      </c>
      <c r="AK81" s="4">
        <f>LOOKUP(AK79,'Datos de Entrada'!$C$2:$G$2,'Datos de Entrada'!$C$38:$G$38)</f>
        <v>1</v>
      </c>
      <c r="AL81" s="4">
        <f>LOOKUP(AL79,'Datos de Entrada'!$C$2:$G$2,'Datos de Entrada'!$C$38:$G$38)</f>
        <v>1</v>
      </c>
      <c r="AM81" s="4">
        <f>LOOKUP(AM79,'Datos de Entrada'!$C$2:$G$2,'Datos de Entrada'!$C$38:$G$38)</f>
        <v>1</v>
      </c>
      <c r="AN81" s="4">
        <f>LOOKUP(AN79,'Datos de Entrada'!$C$2:$G$2,'Datos de Entrada'!$C$38:$G$38)</f>
        <v>1</v>
      </c>
      <c r="AO81" s="4">
        <f>LOOKUP(AO79,'Datos de Entrada'!$C$2:$G$2,'Datos de Entrada'!$C$38:$G$38)</f>
        <v>1</v>
      </c>
      <c r="AP81" s="4">
        <f>LOOKUP(AP79,'Datos de Entrada'!$C$2:$G$2,'Datos de Entrada'!$C$38:$G$38)</f>
        <v>1</v>
      </c>
      <c r="AQ81" s="4">
        <f>LOOKUP(AQ79,'Datos de Entrada'!$C$2:$G$2,'Datos de Entrada'!$C$38:$G$38)</f>
        <v>1</v>
      </c>
      <c r="AR81" s="4">
        <f>LOOKUP(AR79,'Datos de Entrada'!$C$2:$G$2,'Datos de Entrada'!$C$38:$G$38)</f>
        <v>1</v>
      </c>
      <c r="AS81" s="4">
        <f>LOOKUP(AS79,'Datos de Entrada'!$C$2:$G$2,'Datos de Entrada'!$C$38:$G$38)</f>
        <v>1</v>
      </c>
      <c r="AT81" s="4">
        <f>LOOKUP(AT79,'Datos de Entrada'!$C$2:$G$2,'Datos de Entrada'!$C$38:$G$38)</f>
        <v>1</v>
      </c>
      <c r="AU81" s="4">
        <f>LOOKUP(AU79,'Datos de Entrada'!$C$2:$G$2,'Datos de Entrada'!$C$38:$G$38)</f>
        <v>1</v>
      </c>
      <c r="AV81" s="4">
        <f>LOOKUP(AV79,'Datos de Entrada'!$C$2:$G$2,'Datos de Entrada'!$C$38:$G$38)</f>
        <v>1</v>
      </c>
      <c r="AW81" s="4">
        <f>LOOKUP(AW79,'Datos de Entrada'!$C$2:$G$2,'Datos de Entrada'!$C$38:$G$38)</f>
        <v>1</v>
      </c>
      <c r="AX81" s="4">
        <f>LOOKUP(AX79,'Datos de Entrada'!$C$2:$G$2,'Datos de Entrada'!$C$38:$G$38)</f>
        <v>1</v>
      </c>
      <c r="AY81" s="4">
        <f>LOOKUP(AY79,'Datos de Entrada'!$C$2:$G$2,'Datos de Entrada'!$C$38:$G$38)</f>
        <v>1</v>
      </c>
      <c r="AZ81" s="4">
        <f>LOOKUP(AZ79,'Datos de Entrada'!$C$2:$G$2,'Datos de Entrada'!$C$38:$G$38)</f>
        <v>1</v>
      </c>
      <c r="BA81" s="4">
        <f>LOOKUP(BA79,'Datos de Entrada'!$C$2:$G$2,'Datos de Entrada'!$C$38:$G$38)</f>
        <v>1</v>
      </c>
      <c r="BB81" s="4">
        <f>LOOKUP(BB79,'Datos de Entrada'!$C$2:$G$2,'Datos de Entrada'!$C$38:$G$38)</f>
        <v>1</v>
      </c>
      <c r="BC81" s="4">
        <f>LOOKUP(BC79,'Datos de Entrada'!$C$2:$G$2,'Datos de Entrada'!$C$38:$G$38)</f>
        <v>1</v>
      </c>
      <c r="BD81" s="4">
        <f>LOOKUP(BD79,'Datos de Entrada'!$C$2:$G$2,'Datos de Entrada'!$C$38:$G$38)</f>
        <v>1</v>
      </c>
      <c r="BE81" s="4">
        <f>LOOKUP(BE79,'Datos de Entrada'!$C$2:$G$2,'Datos de Entrada'!$C$38:$G$38)</f>
        <v>1</v>
      </c>
      <c r="BF81" s="4">
        <f>LOOKUP(BF79,'Datos de Entrada'!$C$2:$G$2,'Datos de Entrada'!$C$38:$G$38)</f>
        <v>1</v>
      </c>
      <c r="BG81" s="4">
        <f>LOOKUP(BG79,'Datos de Entrada'!$C$2:$G$2,'Datos de Entrada'!$C$38:$G$38)</f>
        <v>1</v>
      </c>
      <c r="BH81" s="4">
        <f>LOOKUP(BH79,'Datos de Entrada'!$C$2:$G$2,'Datos de Entrada'!$C$38:$G$38)</f>
        <v>1</v>
      </c>
      <c r="BI81" s="4">
        <f>LOOKUP(BI79,'Datos de Entrada'!$C$2:$G$2,'Datos de Entrada'!$C$38:$G$38)</f>
        <v>1</v>
      </c>
      <c r="BJ81" s="4">
        <f>LOOKUP(BJ79,'Datos de Entrada'!$C$2:$G$2,'Datos de Entrada'!$C$38:$G$38)</f>
        <v>1</v>
      </c>
    </row>
    <row r="82" spans="1:62" x14ac:dyDescent="0.25">
      <c r="A82" s="6" t="s">
        <v>75</v>
      </c>
      <c r="C82" s="22">
        <f>LOOKUP(C79,'Datos de Entrada'!$C$2:$G$2,'Datos de Entrada'!$C$39:$G$39)*C81</f>
        <v>0</v>
      </c>
      <c r="D82" s="22">
        <f>LOOKUP(D79,'Datos de Entrada'!$C$2:$G$2,'Datos de Entrada'!$C$39:$G$39)*D81</f>
        <v>0</v>
      </c>
      <c r="E82" s="22">
        <f>LOOKUP(E79,'Datos de Entrada'!$C$2:$G$2,'Datos de Entrada'!$C$39:$G$39)*E81</f>
        <v>0</v>
      </c>
      <c r="F82" s="22">
        <f>LOOKUP(F79,'Datos de Entrada'!$C$2:$G$2,'Datos de Entrada'!$C$39:$G$39)*F81</f>
        <v>0</v>
      </c>
      <c r="G82" s="22">
        <f>LOOKUP(G79,'Datos de Entrada'!$C$2:$G$2,'Datos de Entrada'!$C$39:$G$39)*G81</f>
        <v>0</v>
      </c>
      <c r="H82" s="22">
        <f>LOOKUP(H79,'Datos de Entrada'!$C$2:$G$2,'Datos de Entrada'!$C$39:$G$39)*H81</f>
        <v>0</v>
      </c>
      <c r="I82" s="22">
        <f>LOOKUP(I79,'Datos de Entrada'!$C$2:$G$2,'Datos de Entrada'!$C$39:$G$39)*I81</f>
        <v>0</v>
      </c>
      <c r="J82" s="22">
        <f>LOOKUP(J79,'Datos de Entrada'!$C$2:$G$2,'Datos de Entrada'!$C$39:$G$39)*J81</f>
        <v>0</v>
      </c>
      <c r="K82" s="22">
        <f>LOOKUP(K79,'Datos de Entrada'!$C$2:$G$2,'Datos de Entrada'!$C$39:$G$39)*K81</f>
        <v>0</v>
      </c>
      <c r="L82" s="22">
        <f>LOOKUP(L79,'Datos de Entrada'!$C$2:$G$2,'Datos de Entrada'!$C$39:$G$39)*L81</f>
        <v>0</v>
      </c>
      <c r="M82" s="22">
        <f>LOOKUP(M79,'Datos de Entrada'!$C$2:$G$2,'Datos de Entrada'!$C$39:$G$39)*M81</f>
        <v>0</v>
      </c>
      <c r="N82" s="22">
        <f>LOOKUP(N79,'Datos de Entrada'!$C$2:$G$2,'Datos de Entrada'!$C$39:$G$39)*N81</f>
        <v>0</v>
      </c>
      <c r="O82" s="22">
        <f>LOOKUP(O79,'Datos de Entrada'!$C$2:$G$2,'Datos de Entrada'!$C$39:$G$39)*O81</f>
        <v>0</v>
      </c>
      <c r="P82" s="22">
        <f>LOOKUP(P79,'Datos de Entrada'!$C$2:$G$2,'Datos de Entrada'!$C$39:$G$39)*P81</f>
        <v>0</v>
      </c>
      <c r="Q82" s="22">
        <f>LOOKUP(Q79,'Datos de Entrada'!$C$2:$G$2,'Datos de Entrada'!$C$39:$G$39)*Q81</f>
        <v>0</v>
      </c>
      <c r="R82" s="22">
        <f>LOOKUP(R79,'Datos de Entrada'!$C$2:$G$2,'Datos de Entrada'!$C$39:$G$39)*R81</f>
        <v>0</v>
      </c>
      <c r="S82" s="22">
        <f>LOOKUP(S79,'Datos de Entrada'!$C$2:$G$2,'Datos de Entrada'!$C$39:$G$39)*S81</f>
        <v>0</v>
      </c>
      <c r="T82" s="22">
        <f>LOOKUP(T79,'Datos de Entrada'!$C$2:$G$2,'Datos de Entrada'!$C$39:$G$39)*T81</f>
        <v>0</v>
      </c>
      <c r="U82" s="22">
        <f>LOOKUP(U79,'Datos de Entrada'!$C$2:$G$2,'Datos de Entrada'!$C$39:$G$39)*U81</f>
        <v>0</v>
      </c>
      <c r="V82" s="22">
        <f>LOOKUP(V79,'Datos de Entrada'!$C$2:$G$2,'Datos de Entrada'!$C$39:$G$39)*V81</f>
        <v>0</v>
      </c>
      <c r="W82" s="22">
        <f>LOOKUP(W79,'Datos de Entrada'!$C$2:$G$2,'Datos de Entrada'!$C$39:$G$39)*W81</f>
        <v>0</v>
      </c>
      <c r="X82" s="22">
        <f>LOOKUP(X79,'Datos de Entrada'!$C$2:$G$2,'Datos de Entrada'!$C$39:$G$39)*X81</f>
        <v>0</v>
      </c>
      <c r="Y82" s="22">
        <f>LOOKUP(Y79,'Datos de Entrada'!$C$2:$G$2,'Datos de Entrada'!$C$39:$G$39)*Y81</f>
        <v>0</v>
      </c>
      <c r="Z82" s="22">
        <f>LOOKUP(Z79,'Datos de Entrada'!$C$2:$G$2,'Datos de Entrada'!$C$39:$G$39)*Z81</f>
        <v>0</v>
      </c>
      <c r="AA82" s="22">
        <f>LOOKUP(AA79,'Datos de Entrada'!$C$2:$G$2,'Datos de Entrada'!$C$39:$G$39)*AA81</f>
        <v>3000000</v>
      </c>
      <c r="AB82" s="22">
        <f>LOOKUP(AB79,'Datos de Entrada'!$C$2:$G$2,'Datos de Entrada'!$C$39:$G$39)*AB81</f>
        <v>3000000</v>
      </c>
      <c r="AC82" s="22">
        <f>LOOKUP(AC79,'Datos de Entrada'!$C$2:$G$2,'Datos de Entrada'!$C$39:$G$39)*AC81</f>
        <v>3000000</v>
      </c>
      <c r="AD82" s="22">
        <f>LOOKUP(AD79,'Datos de Entrada'!$C$2:$G$2,'Datos de Entrada'!$C$39:$G$39)*AD81</f>
        <v>3000000</v>
      </c>
      <c r="AE82" s="22">
        <f>LOOKUP(AE79,'Datos de Entrada'!$C$2:$G$2,'Datos de Entrada'!$C$39:$G$39)*AE81</f>
        <v>3000000</v>
      </c>
      <c r="AF82" s="22">
        <f>LOOKUP(AF79,'Datos de Entrada'!$C$2:$G$2,'Datos de Entrada'!$C$39:$G$39)*AF81</f>
        <v>3000000</v>
      </c>
      <c r="AG82" s="22">
        <f>LOOKUP(AG79,'Datos de Entrada'!$C$2:$G$2,'Datos de Entrada'!$C$39:$G$39)*AG81</f>
        <v>3000000</v>
      </c>
      <c r="AH82" s="22">
        <f>LOOKUP(AH79,'Datos de Entrada'!$C$2:$G$2,'Datos de Entrada'!$C$39:$G$39)*AH81</f>
        <v>3000000</v>
      </c>
      <c r="AI82" s="22">
        <f>LOOKUP(AI79,'Datos de Entrada'!$C$2:$G$2,'Datos de Entrada'!$C$39:$G$39)*AI81</f>
        <v>3000000</v>
      </c>
      <c r="AJ82" s="22">
        <f>LOOKUP(AJ79,'Datos de Entrada'!$C$2:$G$2,'Datos de Entrada'!$C$39:$G$39)*AJ81</f>
        <v>3000000</v>
      </c>
      <c r="AK82" s="22">
        <f>LOOKUP(AK79,'Datos de Entrada'!$C$2:$G$2,'Datos de Entrada'!$C$39:$G$39)*AK81</f>
        <v>3000000</v>
      </c>
      <c r="AL82" s="22">
        <f>LOOKUP(AL79,'Datos de Entrada'!$C$2:$G$2,'Datos de Entrada'!$C$39:$G$39)*AL81</f>
        <v>3000000</v>
      </c>
      <c r="AM82" s="22">
        <f>LOOKUP(AM79,'Datos de Entrada'!$C$2:$G$2,'Datos de Entrada'!$C$39:$G$39)*AM81</f>
        <v>3291000</v>
      </c>
      <c r="AN82" s="22">
        <f>LOOKUP(AN79,'Datos de Entrada'!$C$2:$G$2,'Datos de Entrada'!$C$39:$G$39)*AN81</f>
        <v>3291000</v>
      </c>
      <c r="AO82" s="22">
        <f>LOOKUP(AO79,'Datos de Entrada'!$C$2:$G$2,'Datos de Entrada'!$C$39:$G$39)*AO81</f>
        <v>3291000</v>
      </c>
      <c r="AP82" s="22">
        <f>LOOKUP(AP79,'Datos de Entrada'!$C$2:$G$2,'Datos de Entrada'!$C$39:$G$39)*AP81</f>
        <v>3291000</v>
      </c>
      <c r="AQ82" s="22">
        <f>LOOKUP(AQ79,'Datos de Entrada'!$C$2:$G$2,'Datos de Entrada'!$C$39:$G$39)*AQ81</f>
        <v>3291000</v>
      </c>
      <c r="AR82" s="22">
        <f>LOOKUP(AR79,'Datos de Entrada'!$C$2:$G$2,'Datos de Entrada'!$C$39:$G$39)*AR81</f>
        <v>3291000</v>
      </c>
      <c r="AS82" s="22">
        <f>LOOKUP(AS79,'Datos de Entrada'!$C$2:$G$2,'Datos de Entrada'!$C$39:$G$39)*AS81</f>
        <v>3291000</v>
      </c>
      <c r="AT82" s="22">
        <f>LOOKUP(AT79,'Datos de Entrada'!$C$2:$G$2,'Datos de Entrada'!$C$39:$G$39)*AT81</f>
        <v>3291000</v>
      </c>
      <c r="AU82" s="22">
        <f>LOOKUP(AU79,'Datos de Entrada'!$C$2:$G$2,'Datos de Entrada'!$C$39:$G$39)*AU81</f>
        <v>3291000</v>
      </c>
      <c r="AV82" s="22">
        <f>LOOKUP(AV79,'Datos de Entrada'!$C$2:$G$2,'Datos de Entrada'!$C$39:$G$39)*AV81</f>
        <v>3291000</v>
      </c>
      <c r="AW82" s="22">
        <f>LOOKUP(AW79,'Datos de Entrada'!$C$2:$G$2,'Datos de Entrada'!$C$39:$G$39)*AW81</f>
        <v>3291000</v>
      </c>
      <c r="AX82" s="22">
        <f>LOOKUP(AX79,'Datos de Entrada'!$C$2:$G$2,'Datos de Entrada'!$C$39:$G$39)*AX81</f>
        <v>3291000</v>
      </c>
      <c r="AY82" s="22">
        <f>LOOKUP(AY79,'Datos de Entrada'!$C$2:$G$2,'Datos de Entrada'!$C$39:$G$39)*AY81</f>
        <v>3580608.0000000005</v>
      </c>
      <c r="AZ82" s="22">
        <f>LOOKUP(AZ79,'Datos de Entrada'!$C$2:$G$2,'Datos de Entrada'!$C$39:$G$39)*AZ81</f>
        <v>3580608.0000000005</v>
      </c>
      <c r="BA82" s="22">
        <f>LOOKUP(BA79,'Datos de Entrada'!$C$2:$G$2,'Datos de Entrada'!$C$39:$G$39)*BA81</f>
        <v>3580608.0000000005</v>
      </c>
      <c r="BB82" s="22">
        <f>LOOKUP(BB79,'Datos de Entrada'!$C$2:$G$2,'Datos de Entrada'!$C$39:$G$39)*BB81</f>
        <v>3580608.0000000005</v>
      </c>
      <c r="BC82" s="22">
        <f>LOOKUP(BC79,'Datos de Entrada'!$C$2:$G$2,'Datos de Entrada'!$C$39:$G$39)*BC81</f>
        <v>3580608.0000000005</v>
      </c>
      <c r="BD82" s="22">
        <f>LOOKUP(BD79,'Datos de Entrada'!$C$2:$G$2,'Datos de Entrada'!$C$39:$G$39)*BD81</f>
        <v>3580608.0000000005</v>
      </c>
      <c r="BE82" s="22">
        <f>LOOKUP(BE79,'Datos de Entrada'!$C$2:$G$2,'Datos de Entrada'!$C$39:$G$39)*BE81</f>
        <v>3580608.0000000005</v>
      </c>
      <c r="BF82" s="22">
        <f>LOOKUP(BF79,'Datos de Entrada'!$C$2:$G$2,'Datos de Entrada'!$C$39:$G$39)*BF81</f>
        <v>3580608.0000000005</v>
      </c>
      <c r="BG82" s="22">
        <f>LOOKUP(BG79,'Datos de Entrada'!$C$2:$G$2,'Datos de Entrada'!$C$39:$G$39)*BG81</f>
        <v>3580608.0000000005</v>
      </c>
      <c r="BH82" s="22">
        <f>LOOKUP(BH79,'Datos de Entrada'!$C$2:$G$2,'Datos de Entrada'!$C$39:$G$39)*BH81</f>
        <v>3580608.0000000005</v>
      </c>
      <c r="BI82" s="22">
        <f>LOOKUP(BI79,'Datos de Entrada'!$C$2:$G$2,'Datos de Entrada'!$C$39:$G$39)*BI81</f>
        <v>3580608.0000000005</v>
      </c>
      <c r="BJ82" s="22">
        <f>LOOKUP(BJ79,'Datos de Entrada'!$C$2:$G$2,'Datos de Entrada'!$C$39:$G$39)*BJ81</f>
        <v>3580608.0000000005</v>
      </c>
    </row>
    <row r="83" spans="1:62" x14ac:dyDescent="0.25">
      <c r="A83" s="6" t="s">
        <v>76</v>
      </c>
      <c r="C83" s="34">
        <f>LOOKUP(C79,'Datos de Entrada'!$C$2:$G$2,'Datos de Entrada'!$C$40:$G$40)*C81</f>
        <v>0</v>
      </c>
      <c r="D83" s="34">
        <f>LOOKUP(D79,'Datos de Entrada'!$C$2:$G$2,'Datos de Entrada'!$C$40:$G$40)*D81</f>
        <v>0</v>
      </c>
      <c r="E83" s="34">
        <f>LOOKUP(E79,'Datos de Entrada'!$C$2:$G$2,'Datos de Entrada'!$C$40:$G$40)*E81</f>
        <v>0</v>
      </c>
      <c r="F83" s="34">
        <f>LOOKUP(F79,'Datos de Entrada'!$C$2:$G$2,'Datos de Entrada'!$C$40:$G$40)*F81</f>
        <v>0</v>
      </c>
      <c r="G83" s="34">
        <f>LOOKUP(G79,'Datos de Entrada'!$C$2:$G$2,'Datos de Entrada'!$C$40:$G$40)*G81</f>
        <v>0</v>
      </c>
      <c r="H83" s="34">
        <f>LOOKUP(H79,'Datos de Entrada'!$C$2:$G$2,'Datos de Entrada'!$C$40:$G$40)*H81</f>
        <v>0</v>
      </c>
      <c r="I83" s="34">
        <f>LOOKUP(I79,'Datos de Entrada'!$C$2:$G$2,'Datos de Entrada'!$C$40:$G$40)*I81</f>
        <v>0</v>
      </c>
      <c r="J83" s="34">
        <f>LOOKUP(J79,'Datos de Entrada'!$C$2:$G$2,'Datos de Entrada'!$C$40:$G$40)*J81</f>
        <v>0</v>
      </c>
      <c r="K83" s="34">
        <f>LOOKUP(K79,'Datos de Entrada'!$C$2:$G$2,'Datos de Entrada'!$C$40:$G$40)*K81</f>
        <v>0</v>
      </c>
      <c r="L83" s="34">
        <f>LOOKUP(L79,'Datos de Entrada'!$C$2:$G$2,'Datos de Entrada'!$C$40:$G$40)*L81</f>
        <v>0</v>
      </c>
      <c r="M83" s="34">
        <f>LOOKUP(M79,'Datos de Entrada'!$C$2:$G$2,'Datos de Entrada'!$C$40:$G$40)*M81</f>
        <v>0</v>
      </c>
      <c r="N83" s="34">
        <f>LOOKUP(N79,'Datos de Entrada'!$C$2:$G$2,'Datos de Entrada'!$C$40:$G$40)*N81</f>
        <v>0</v>
      </c>
      <c r="O83" s="34">
        <f>LOOKUP(O79,'Datos de Entrada'!$C$2:$G$2,'Datos de Entrada'!$C$40:$G$40)*O81</f>
        <v>0</v>
      </c>
      <c r="P83" s="34">
        <f>LOOKUP(P79,'Datos de Entrada'!$C$2:$G$2,'Datos de Entrada'!$C$40:$G$40)*P81</f>
        <v>0</v>
      </c>
      <c r="Q83" s="34">
        <f>LOOKUP(Q79,'Datos de Entrada'!$C$2:$G$2,'Datos de Entrada'!$C$40:$G$40)*Q81</f>
        <v>0</v>
      </c>
      <c r="R83" s="34">
        <f>LOOKUP(R79,'Datos de Entrada'!$C$2:$G$2,'Datos de Entrada'!$C$40:$G$40)*R81</f>
        <v>0</v>
      </c>
      <c r="S83" s="34">
        <f>LOOKUP(S79,'Datos de Entrada'!$C$2:$G$2,'Datos de Entrada'!$C$40:$G$40)*S81</f>
        <v>0</v>
      </c>
      <c r="T83" s="34">
        <f>LOOKUP(T79,'Datos de Entrada'!$C$2:$G$2,'Datos de Entrada'!$C$40:$G$40)*T81</f>
        <v>0</v>
      </c>
      <c r="U83" s="34">
        <f>LOOKUP(U79,'Datos de Entrada'!$C$2:$G$2,'Datos de Entrada'!$C$40:$G$40)*U81</f>
        <v>0</v>
      </c>
      <c r="V83" s="34">
        <f>LOOKUP(V79,'Datos de Entrada'!$C$2:$G$2,'Datos de Entrada'!$C$40:$G$40)*V81</f>
        <v>0</v>
      </c>
      <c r="W83" s="34">
        <f>LOOKUP(W79,'Datos de Entrada'!$C$2:$G$2,'Datos de Entrada'!$C$40:$G$40)*W81</f>
        <v>0</v>
      </c>
      <c r="X83" s="34">
        <f>LOOKUP(X79,'Datos de Entrada'!$C$2:$G$2,'Datos de Entrada'!$C$40:$G$40)*X81</f>
        <v>0</v>
      </c>
      <c r="Y83" s="34">
        <f>LOOKUP(Y79,'Datos de Entrada'!$C$2:$G$2,'Datos de Entrada'!$C$40:$G$40)*Y81</f>
        <v>0</v>
      </c>
      <c r="Z83" s="34">
        <f>LOOKUP(Z79,'Datos de Entrada'!$C$2:$G$2,'Datos de Entrada'!$C$40:$G$40)*Z81</f>
        <v>0</v>
      </c>
      <c r="AA83" s="34">
        <f>LOOKUP(AA79,'Datos de Entrada'!$C$2:$G$2,'Datos de Entrada'!$C$40:$G$40)*AA81</f>
        <v>0</v>
      </c>
      <c r="AB83" s="34">
        <f>LOOKUP(AB79,'Datos de Entrada'!$C$2:$G$2,'Datos de Entrada'!$C$40:$G$40)*AB81</f>
        <v>0</v>
      </c>
      <c r="AC83" s="34">
        <f>LOOKUP(AC79,'Datos de Entrada'!$C$2:$G$2,'Datos de Entrada'!$C$40:$G$40)*AC81</f>
        <v>0</v>
      </c>
      <c r="AD83" s="34">
        <f>LOOKUP(AD79,'Datos de Entrada'!$C$2:$G$2,'Datos de Entrada'!$C$40:$G$40)*AD81</f>
        <v>0</v>
      </c>
      <c r="AE83" s="34">
        <f>LOOKUP(AE79,'Datos de Entrada'!$C$2:$G$2,'Datos de Entrada'!$C$40:$G$40)*AE81</f>
        <v>0</v>
      </c>
      <c r="AF83" s="34">
        <f>LOOKUP(AF79,'Datos de Entrada'!$C$2:$G$2,'Datos de Entrada'!$C$40:$G$40)*AF81</f>
        <v>0</v>
      </c>
      <c r="AG83" s="34">
        <f>LOOKUP(AG79,'Datos de Entrada'!$C$2:$G$2,'Datos de Entrada'!$C$40:$G$40)*AG81</f>
        <v>0</v>
      </c>
      <c r="AH83" s="34">
        <f>LOOKUP(AH79,'Datos de Entrada'!$C$2:$G$2,'Datos de Entrada'!$C$40:$G$40)*AH81</f>
        <v>0</v>
      </c>
      <c r="AI83" s="34">
        <f>LOOKUP(AI79,'Datos de Entrada'!$C$2:$G$2,'Datos de Entrada'!$C$40:$G$40)*AI81</f>
        <v>0</v>
      </c>
      <c r="AJ83" s="34">
        <f>LOOKUP(AJ79,'Datos de Entrada'!$C$2:$G$2,'Datos de Entrada'!$C$40:$G$40)*AJ81</f>
        <v>0</v>
      </c>
      <c r="AK83" s="34">
        <f>LOOKUP(AK79,'Datos de Entrada'!$C$2:$G$2,'Datos de Entrada'!$C$40:$G$40)*AK81</f>
        <v>0</v>
      </c>
      <c r="AL83" s="34">
        <f>LOOKUP(AL79,'Datos de Entrada'!$C$2:$G$2,'Datos de Entrada'!$C$40:$G$40)*AL81</f>
        <v>0</v>
      </c>
      <c r="AM83" s="34">
        <f>LOOKUP(AM79,'Datos de Entrada'!$C$2:$G$2,'Datos de Entrada'!$C$40:$G$40)*AM81</f>
        <v>0</v>
      </c>
      <c r="AN83" s="34">
        <f>LOOKUP(AN79,'Datos de Entrada'!$C$2:$G$2,'Datos de Entrada'!$C$40:$G$40)*AN81</f>
        <v>0</v>
      </c>
      <c r="AO83" s="34">
        <f>LOOKUP(AO79,'Datos de Entrada'!$C$2:$G$2,'Datos de Entrada'!$C$40:$G$40)*AO81</f>
        <v>0</v>
      </c>
      <c r="AP83" s="34">
        <f>LOOKUP(AP79,'Datos de Entrada'!$C$2:$G$2,'Datos de Entrada'!$C$40:$G$40)*AP81</f>
        <v>0</v>
      </c>
      <c r="AQ83" s="34">
        <f>LOOKUP(AQ79,'Datos de Entrada'!$C$2:$G$2,'Datos de Entrada'!$C$40:$G$40)*AQ81</f>
        <v>0</v>
      </c>
      <c r="AR83" s="34">
        <f>LOOKUP(AR79,'Datos de Entrada'!$C$2:$G$2,'Datos de Entrada'!$C$40:$G$40)*AR81</f>
        <v>0</v>
      </c>
      <c r="AS83" s="34">
        <f>LOOKUP(AS79,'Datos de Entrada'!$C$2:$G$2,'Datos de Entrada'!$C$40:$G$40)*AS81</f>
        <v>0</v>
      </c>
      <c r="AT83" s="34">
        <f>LOOKUP(AT79,'Datos de Entrada'!$C$2:$G$2,'Datos de Entrada'!$C$40:$G$40)*AT81</f>
        <v>0</v>
      </c>
      <c r="AU83" s="34">
        <f>LOOKUP(AU79,'Datos de Entrada'!$C$2:$G$2,'Datos de Entrada'!$C$40:$G$40)*AU81</f>
        <v>0</v>
      </c>
      <c r="AV83" s="34">
        <f>LOOKUP(AV79,'Datos de Entrada'!$C$2:$G$2,'Datos de Entrada'!$C$40:$G$40)*AV81</f>
        <v>0</v>
      </c>
      <c r="AW83" s="34">
        <f>LOOKUP(AW79,'Datos de Entrada'!$C$2:$G$2,'Datos de Entrada'!$C$40:$G$40)*AW81</f>
        <v>0</v>
      </c>
      <c r="AX83" s="34">
        <f>LOOKUP(AX79,'Datos de Entrada'!$C$2:$G$2,'Datos de Entrada'!$C$40:$G$40)*AX81</f>
        <v>0</v>
      </c>
      <c r="AY83" s="34">
        <f>LOOKUP(AY79,'Datos de Entrada'!$C$2:$G$2,'Datos de Entrada'!$C$40:$G$40)*AY81</f>
        <v>0</v>
      </c>
      <c r="AZ83" s="34">
        <f>LOOKUP(AZ79,'Datos de Entrada'!$C$2:$G$2,'Datos de Entrada'!$C$40:$G$40)*AZ81</f>
        <v>0</v>
      </c>
      <c r="BA83" s="34">
        <f>LOOKUP(BA79,'Datos de Entrada'!$C$2:$G$2,'Datos de Entrada'!$C$40:$G$40)*BA81</f>
        <v>0</v>
      </c>
      <c r="BB83" s="34">
        <f>LOOKUP(BB79,'Datos de Entrada'!$C$2:$G$2,'Datos de Entrada'!$C$40:$G$40)*BB81</f>
        <v>0</v>
      </c>
      <c r="BC83" s="34">
        <f>LOOKUP(BC79,'Datos de Entrada'!$C$2:$G$2,'Datos de Entrada'!$C$40:$G$40)*BC81</f>
        <v>0</v>
      </c>
      <c r="BD83" s="34">
        <f>LOOKUP(BD79,'Datos de Entrada'!$C$2:$G$2,'Datos de Entrada'!$C$40:$G$40)*BD81</f>
        <v>0</v>
      </c>
      <c r="BE83" s="34">
        <f>LOOKUP(BE79,'Datos de Entrada'!$C$2:$G$2,'Datos de Entrada'!$C$40:$G$40)*BE81</f>
        <v>0</v>
      </c>
      <c r="BF83" s="34">
        <f>LOOKUP(BF79,'Datos de Entrada'!$C$2:$G$2,'Datos de Entrada'!$C$40:$G$40)*BF81</f>
        <v>0</v>
      </c>
      <c r="BG83" s="34">
        <f>LOOKUP(BG79,'Datos de Entrada'!$C$2:$G$2,'Datos de Entrada'!$C$40:$G$40)*BG81</f>
        <v>0</v>
      </c>
      <c r="BH83" s="34">
        <f>LOOKUP(BH79,'Datos de Entrada'!$C$2:$G$2,'Datos de Entrada'!$C$40:$G$40)*BH81</f>
        <v>0</v>
      </c>
      <c r="BI83" s="34">
        <f>LOOKUP(BI79,'Datos de Entrada'!$C$2:$G$2,'Datos de Entrada'!$C$40:$G$40)*BI81</f>
        <v>0</v>
      </c>
      <c r="BJ83" s="34">
        <f>LOOKUP(BJ79,'Datos de Entrada'!$C$2:$G$2,'Datos de Entrada'!$C$40:$G$40)*BJ81</f>
        <v>0</v>
      </c>
    </row>
    <row r="84" spans="1:62" x14ac:dyDescent="0.25">
      <c r="A84" s="6" t="s">
        <v>77</v>
      </c>
      <c r="C84" s="34">
        <f>LOOKUP(C79,'Datos de Entrada'!$C$2:$G$2,'Datos de Entrada'!$C$41:$G$41)*C82</f>
        <v>0</v>
      </c>
      <c r="D84" s="34">
        <f>LOOKUP(D79,'Datos de Entrada'!$C$2:$G$2,'Datos de Entrada'!$C$41:$G$41)*D82</f>
        <v>0</v>
      </c>
      <c r="E84" s="34">
        <f>LOOKUP(E79,'Datos de Entrada'!$C$2:$G$2,'Datos de Entrada'!$C$41:$G$41)*E82</f>
        <v>0</v>
      </c>
      <c r="F84" s="34">
        <f>LOOKUP(F79,'Datos de Entrada'!$C$2:$G$2,'Datos de Entrada'!$C$41:$G$41)*F82</f>
        <v>0</v>
      </c>
      <c r="G84" s="34">
        <f>LOOKUP(G79,'Datos de Entrada'!$C$2:$G$2,'Datos de Entrada'!$C$41:$G$41)*G82</f>
        <v>0</v>
      </c>
      <c r="H84" s="34">
        <f>LOOKUP(H79,'Datos de Entrada'!$C$2:$G$2,'Datos de Entrada'!$C$41:$G$41)*H82</f>
        <v>0</v>
      </c>
      <c r="I84" s="34">
        <f>LOOKUP(I79,'Datos de Entrada'!$C$2:$G$2,'Datos de Entrada'!$C$41:$G$41)*I82</f>
        <v>0</v>
      </c>
      <c r="J84" s="34">
        <f>LOOKUP(J79,'Datos de Entrada'!$C$2:$G$2,'Datos de Entrada'!$C$41:$G$41)*J82</f>
        <v>0</v>
      </c>
      <c r="K84" s="34">
        <f>LOOKUP(K79,'Datos de Entrada'!$C$2:$G$2,'Datos de Entrada'!$C$41:$G$41)*K82</f>
        <v>0</v>
      </c>
      <c r="L84" s="34">
        <f>LOOKUP(L79,'Datos de Entrada'!$C$2:$G$2,'Datos de Entrada'!$C$41:$G$41)*L82</f>
        <v>0</v>
      </c>
      <c r="M84" s="34">
        <f>LOOKUP(M79,'Datos de Entrada'!$C$2:$G$2,'Datos de Entrada'!$C$41:$G$41)*M82</f>
        <v>0</v>
      </c>
      <c r="N84" s="34">
        <f>LOOKUP(N79,'Datos de Entrada'!$C$2:$G$2,'Datos de Entrada'!$C$41:$G$41)*N82</f>
        <v>0</v>
      </c>
      <c r="O84" s="34">
        <f>LOOKUP(O79,'Datos de Entrada'!$C$2:$G$2,'Datos de Entrada'!$C$41:$G$41)*O82</f>
        <v>0</v>
      </c>
      <c r="P84" s="34">
        <f>LOOKUP(P79,'Datos de Entrada'!$C$2:$G$2,'Datos de Entrada'!$C$41:$G$41)*P82</f>
        <v>0</v>
      </c>
      <c r="Q84" s="34">
        <f>LOOKUP(Q79,'Datos de Entrada'!$C$2:$G$2,'Datos de Entrada'!$C$41:$G$41)*Q82</f>
        <v>0</v>
      </c>
      <c r="R84" s="34">
        <f>LOOKUP(R79,'Datos de Entrada'!$C$2:$G$2,'Datos de Entrada'!$C$41:$G$41)*R82</f>
        <v>0</v>
      </c>
      <c r="S84" s="34">
        <f>LOOKUP(S79,'Datos de Entrada'!$C$2:$G$2,'Datos de Entrada'!$C$41:$G$41)*S82</f>
        <v>0</v>
      </c>
      <c r="T84" s="34">
        <f>LOOKUP(T79,'Datos de Entrada'!$C$2:$G$2,'Datos de Entrada'!$C$41:$G$41)*T82</f>
        <v>0</v>
      </c>
      <c r="U84" s="34">
        <f>LOOKUP(U79,'Datos de Entrada'!$C$2:$G$2,'Datos de Entrada'!$C$41:$G$41)*U82</f>
        <v>0</v>
      </c>
      <c r="V84" s="34">
        <f>LOOKUP(V79,'Datos de Entrada'!$C$2:$G$2,'Datos de Entrada'!$C$41:$G$41)*V82</f>
        <v>0</v>
      </c>
      <c r="W84" s="34">
        <f>LOOKUP(W79,'Datos de Entrada'!$C$2:$G$2,'Datos de Entrada'!$C$41:$G$41)*W82</f>
        <v>0</v>
      </c>
      <c r="X84" s="34">
        <f>LOOKUP(X79,'Datos de Entrada'!$C$2:$G$2,'Datos de Entrada'!$C$41:$G$41)*X82</f>
        <v>0</v>
      </c>
      <c r="Y84" s="34">
        <f>LOOKUP(Y79,'Datos de Entrada'!$C$2:$G$2,'Datos de Entrada'!$C$41:$G$41)*Y82</f>
        <v>0</v>
      </c>
      <c r="Z84" s="34">
        <f>LOOKUP(Z79,'Datos de Entrada'!$C$2:$G$2,'Datos de Entrada'!$C$41:$G$41)*Z82</f>
        <v>0</v>
      </c>
      <c r="AA84" s="34">
        <f>LOOKUP(AA79,'Datos de Entrada'!$C$2:$G$2,'Datos de Entrada'!$C$41:$G$41)*AA82</f>
        <v>0</v>
      </c>
      <c r="AB84" s="34">
        <f>LOOKUP(AB79,'Datos de Entrada'!$C$2:$G$2,'Datos de Entrada'!$C$41:$G$41)*AB82</f>
        <v>0</v>
      </c>
      <c r="AC84" s="34">
        <f>LOOKUP(AC79,'Datos de Entrada'!$C$2:$G$2,'Datos de Entrada'!$C$41:$G$41)*AC82</f>
        <v>0</v>
      </c>
      <c r="AD84" s="34">
        <f>LOOKUP(AD79,'Datos de Entrada'!$C$2:$G$2,'Datos de Entrada'!$C$41:$G$41)*AD82</f>
        <v>0</v>
      </c>
      <c r="AE84" s="34">
        <f>LOOKUP(AE79,'Datos de Entrada'!$C$2:$G$2,'Datos de Entrada'!$C$41:$G$41)*AE82</f>
        <v>0</v>
      </c>
      <c r="AF84" s="34">
        <f>LOOKUP(AF79,'Datos de Entrada'!$C$2:$G$2,'Datos de Entrada'!$C$41:$G$41)*AF82</f>
        <v>0</v>
      </c>
      <c r="AG84" s="34">
        <f>LOOKUP(AG79,'Datos de Entrada'!$C$2:$G$2,'Datos de Entrada'!$C$41:$G$41)*AG82</f>
        <v>0</v>
      </c>
      <c r="AH84" s="34">
        <f>LOOKUP(AH79,'Datos de Entrada'!$C$2:$G$2,'Datos de Entrada'!$C$41:$G$41)*AH82</f>
        <v>0</v>
      </c>
      <c r="AI84" s="34">
        <f>LOOKUP(AI79,'Datos de Entrada'!$C$2:$G$2,'Datos de Entrada'!$C$41:$G$41)*AI82</f>
        <v>0</v>
      </c>
      <c r="AJ84" s="34">
        <f>LOOKUP(AJ79,'Datos de Entrada'!$C$2:$G$2,'Datos de Entrada'!$C$41:$G$41)*AJ82</f>
        <v>0</v>
      </c>
      <c r="AK84" s="34">
        <f>LOOKUP(AK79,'Datos de Entrada'!$C$2:$G$2,'Datos de Entrada'!$C$41:$G$41)*AK82</f>
        <v>0</v>
      </c>
      <c r="AL84" s="34">
        <f>LOOKUP(AL79,'Datos de Entrada'!$C$2:$G$2,'Datos de Entrada'!$C$41:$G$41)*AL82</f>
        <v>0</v>
      </c>
      <c r="AM84" s="34">
        <f>LOOKUP(AM79,'Datos de Entrada'!$C$2:$G$2,'Datos de Entrada'!$C$41:$G$41)*AM82</f>
        <v>0</v>
      </c>
      <c r="AN84" s="34">
        <f>LOOKUP(AN79,'Datos de Entrada'!$C$2:$G$2,'Datos de Entrada'!$C$41:$G$41)*AN82</f>
        <v>0</v>
      </c>
      <c r="AO84" s="34">
        <f>LOOKUP(AO79,'Datos de Entrada'!$C$2:$G$2,'Datos de Entrada'!$C$41:$G$41)*AO82</f>
        <v>0</v>
      </c>
      <c r="AP84" s="34">
        <f>LOOKUP(AP79,'Datos de Entrada'!$C$2:$G$2,'Datos de Entrada'!$C$41:$G$41)*AP82</f>
        <v>0</v>
      </c>
      <c r="AQ84" s="34">
        <f>LOOKUP(AQ79,'Datos de Entrada'!$C$2:$G$2,'Datos de Entrada'!$C$41:$G$41)*AQ82</f>
        <v>0</v>
      </c>
      <c r="AR84" s="34">
        <f>LOOKUP(AR79,'Datos de Entrada'!$C$2:$G$2,'Datos de Entrada'!$C$41:$G$41)*AR82</f>
        <v>0</v>
      </c>
      <c r="AS84" s="34">
        <f>LOOKUP(AS79,'Datos de Entrada'!$C$2:$G$2,'Datos de Entrada'!$C$41:$G$41)*AS82</f>
        <v>0</v>
      </c>
      <c r="AT84" s="34">
        <f>LOOKUP(AT79,'Datos de Entrada'!$C$2:$G$2,'Datos de Entrada'!$C$41:$G$41)*AT82</f>
        <v>0</v>
      </c>
      <c r="AU84" s="34">
        <f>LOOKUP(AU79,'Datos de Entrada'!$C$2:$G$2,'Datos de Entrada'!$C$41:$G$41)*AU82</f>
        <v>0</v>
      </c>
      <c r="AV84" s="34">
        <f>LOOKUP(AV79,'Datos de Entrada'!$C$2:$G$2,'Datos de Entrada'!$C$41:$G$41)*AV82</f>
        <v>0</v>
      </c>
      <c r="AW84" s="34">
        <f>LOOKUP(AW79,'Datos de Entrada'!$C$2:$G$2,'Datos de Entrada'!$C$41:$G$41)*AW82</f>
        <v>0</v>
      </c>
      <c r="AX84" s="34">
        <f>LOOKUP(AX79,'Datos de Entrada'!$C$2:$G$2,'Datos de Entrada'!$C$41:$G$41)*AX82</f>
        <v>0</v>
      </c>
      <c r="AY84" s="88">
        <v>0</v>
      </c>
      <c r="AZ84" s="88">
        <v>0</v>
      </c>
      <c r="BA84" s="88">
        <v>0</v>
      </c>
      <c r="BB84" s="88">
        <v>0</v>
      </c>
      <c r="BC84" s="88">
        <v>0</v>
      </c>
      <c r="BD84" s="88">
        <v>0</v>
      </c>
      <c r="BE84" s="88">
        <v>0</v>
      </c>
      <c r="BF84" s="88">
        <v>0</v>
      </c>
      <c r="BG84" s="88">
        <v>0</v>
      </c>
      <c r="BH84" s="88">
        <v>0</v>
      </c>
      <c r="BI84" s="88">
        <v>0</v>
      </c>
      <c r="BJ84" s="88">
        <v>0</v>
      </c>
    </row>
    <row r="85" spans="1:62" x14ac:dyDescent="0.25">
      <c r="A85" s="6" t="s">
        <v>63</v>
      </c>
      <c r="C85" s="31">
        <f>C82*$B$1</f>
        <v>0</v>
      </c>
      <c r="D85" s="31">
        <f t="shared" ref="D85:BJ85" si="100">D82*$B$1</f>
        <v>0</v>
      </c>
      <c r="E85" s="31">
        <f t="shared" si="100"/>
        <v>0</v>
      </c>
      <c r="F85" s="31">
        <f t="shared" si="100"/>
        <v>0</v>
      </c>
      <c r="G85" s="31">
        <f t="shared" si="100"/>
        <v>0</v>
      </c>
      <c r="H85" s="31">
        <f t="shared" si="100"/>
        <v>0</v>
      </c>
      <c r="I85" s="31">
        <f t="shared" si="100"/>
        <v>0</v>
      </c>
      <c r="J85" s="31">
        <f t="shared" si="100"/>
        <v>0</v>
      </c>
      <c r="K85" s="31">
        <f t="shared" si="100"/>
        <v>0</v>
      </c>
      <c r="L85" s="31">
        <f t="shared" si="100"/>
        <v>0</v>
      </c>
      <c r="M85" s="31">
        <f t="shared" si="100"/>
        <v>0</v>
      </c>
      <c r="N85" s="31">
        <f t="shared" si="100"/>
        <v>0</v>
      </c>
      <c r="O85" s="31">
        <f t="shared" si="100"/>
        <v>0</v>
      </c>
      <c r="P85" s="31">
        <f t="shared" si="100"/>
        <v>0</v>
      </c>
      <c r="Q85" s="31">
        <f t="shared" si="100"/>
        <v>0</v>
      </c>
      <c r="R85" s="31">
        <f t="shared" si="100"/>
        <v>0</v>
      </c>
      <c r="S85" s="31">
        <f t="shared" si="100"/>
        <v>0</v>
      </c>
      <c r="T85" s="31">
        <f t="shared" si="100"/>
        <v>0</v>
      </c>
      <c r="U85" s="31">
        <f t="shared" si="100"/>
        <v>0</v>
      </c>
      <c r="V85" s="31">
        <f t="shared" si="100"/>
        <v>0</v>
      </c>
      <c r="W85" s="31">
        <f t="shared" si="100"/>
        <v>0</v>
      </c>
      <c r="X85" s="31">
        <f t="shared" si="100"/>
        <v>0</v>
      </c>
      <c r="Y85" s="31">
        <f t="shared" si="100"/>
        <v>0</v>
      </c>
      <c r="Z85" s="31">
        <f t="shared" si="100"/>
        <v>0</v>
      </c>
      <c r="AA85" s="31">
        <f t="shared" si="100"/>
        <v>120000</v>
      </c>
      <c r="AB85" s="31">
        <f t="shared" si="100"/>
        <v>120000</v>
      </c>
      <c r="AC85" s="31">
        <f t="shared" si="100"/>
        <v>120000</v>
      </c>
      <c r="AD85" s="31">
        <f t="shared" si="100"/>
        <v>120000</v>
      </c>
      <c r="AE85" s="31">
        <f t="shared" si="100"/>
        <v>120000</v>
      </c>
      <c r="AF85" s="31">
        <f t="shared" si="100"/>
        <v>120000</v>
      </c>
      <c r="AG85" s="31">
        <f t="shared" si="100"/>
        <v>120000</v>
      </c>
      <c r="AH85" s="31">
        <f t="shared" si="100"/>
        <v>120000</v>
      </c>
      <c r="AI85" s="31">
        <f t="shared" si="100"/>
        <v>120000</v>
      </c>
      <c r="AJ85" s="31">
        <f t="shared" si="100"/>
        <v>120000</v>
      </c>
      <c r="AK85" s="31">
        <f t="shared" si="100"/>
        <v>120000</v>
      </c>
      <c r="AL85" s="31">
        <f t="shared" si="100"/>
        <v>120000</v>
      </c>
      <c r="AM85" s="31">
        <f t="shared" si="100"/>
        <v>131640</v>
      </c>
      <c r="AN85" s="31">
        <f t="shared" si="100"/>
        <v>131640</v>
      </c>
      <c r="AO85" s="31">
        <f t="shared" si="100"/>
        <v>131640</v>
      </c>
      <c r="AP85" s="31">
        <f t="shared" si="100"/>
        <v>131640</v>
      </c>
      <c r="AQ85" s="31">
        <f t="shared" si="100"/>
        <v>131640</v>
      </c>
      <c r="AR85" s="31">
        <f t="shared" si="100"/>
        <v>131640</v>
      </c>
      <c r="AS85" s="31">
        <f t="shared" si="100"/>
        <v>131640</v>
      </c>
      <c r="AT85" s="31">
        <f t="shared" si="100"/>
        <v>131640</v>
      </c>
      <c r="AU85" s="31">
        <f t="shared" si="100"/>
        <v>131640</v>
      </c>
      <c r="AV85" s="31">
        <f t="shared" si="100"/>
        <v>131640</v>
      </c>
      <c r="AW85" s="31">
        <f t="shared" si="100"/>
        <v>131640</v>
      </c>
      <c r="AX85" s="31">
        <f t="shared" si="100"/>
        <v>131640</v>
      </c>
      <c r="AY85" s="31">
        <f t="shared" si="100"/>
        <v>143224.32000000004</v>
      </c>
      <c r="AZ85" s="31">
        <f t="shared" si="100"/>
        <v>143224.32000000004</v>
      </c>
      <c r="BA85" s="31">
        <f t="shared" si="100"/>
        <v>143224.32000000004</v>
      </c>
      <c r="BB85" s="31">
        <f t="shared" si="100"/>
        <v>143224.32000000004</v>
      </c>
      <c r="BC85" s="31">
        <f t="shared" si="100"/>
        <v>143224.32000000004</v>
      </c>
      <c r="BD85" s="31">
        <f t="shared" si="100"/>
        <v>143224.32000000004</v>
      </c>
      <c r="BE85" s="31">
        <f t="shared" si="100"/>
        <v>143224.32000000004</v>
      </c>
      <c r="BF85" s="31">
        <f t="shared" si="100"/>
        <v>143224.32000000004</v>
      </c>
      <c r="BG85" s="31">
        <f t="shared" si="100"/>
        <v>143224.32000000004</v>
      </c>
      <c r="BH85" s="31">
        <f t="shared" si="100"/>
        <v>143224.32000000004</v>
      </c>
      <c r="BI85" s="31">
        <f t="shared" si="100"/>
        <v>143224.32000000004</v>
      </c>
      <c r="BJ85" s="31">
        <f t="shared" si="100"/>
        <v>143224.32000000004</v>
      </c>
    </row>
    <row r="86" spans="1:62" x14ac:dyDescent="0.25">
      <c r="A86" s="6" t="s">
        <v>65</v>
      </c>
      <c r="C86" s="31">
        <f>C82*$B$2</f>
        <v>0</v>
      </c>
      <c r="D86" s="31">
        <f t="shared" ref="D86:BJ86" si="101">D82*$B$2</f>
        <v>0</v>
      </c>
      <c r="E86" s="31">
        <f t="shared" si="101"/>
        <v>0</v>
      </c>
      <c r="F86" s="31">
        <f t="shared" si="101"/>
        <v>0</v>
      </c>
      <c r="G86" s="31">
        <f t="shared" si="101"/>
        <v>0</v>
      </c>
      <c r="H86" s="31">
        <f t="shared" si="101"/>
        <v>0</v>
      </c>
      <c r="I86" s="31">
        <f t="shared" si="101"/>
        <v>0</v>
      </c>
      <c r="J86" s="31">
        <f t="shared" si="101"/>
        <v>0</v>
      </c>
      <c r="K86" s="31">
        <f t="shared" si="101"/>
        <v>0</v>
      </c>
      <c r="L86" s="31">
        <f t="shared" si="101"/>
        <v>0</v>
      </c>
      <c r="M86" s="31">
        <f t="shared" si="101"/>
        <v>0</v>
      </c>
      <c r="N86" s="31">
        <f t="shared" si="101"/>
        <v>0</v>
      </c>
      <c r="O86" s="31">
        <f t="shared" si="101"/>
        <v>0</v>
      </c>
      <c r="P86" s="31">
        <f t="shared" si="101"/>
        <v>0</v>
      </c>
      <c r="Q86" s="31">
        <f t="shared" si="101"/>
        <v>0</v>
      </c>
      <c r="R86" s="31">
        <f t="shared" si="101"/>
        <v>0</v>
      </c>
      <c r="S86" s="31">
        <f t="shared" si="101"/>
        <v>0</v>
      </c>
      <c r="T86" s="31">
        <f t="shared" si="101"/>
        <v>0</v>
      </c>
      <c r="U86" s="31">
        <f t="shared" si="101"/>
        <v>0</v>
      </c>
      <c r="V86" s="31">
        <f t="shared" si="101"/>
        <v>0</v>
      </c>
      <c r="W86" s="31">
        <f t="shared" si="101"/>
        <v>0</v>
      </c>
      <c r="X86" s="31">
        <f t="shared" si="101"/>
        <v>0</v>
      </c>
      <c r="Y86" s="31">
        <f t="shared" si="101"/>
        <v>0</v>
      </c>
      <c r="Z86" s="31">
        <f t="shared" si="101"/>
        <v>0</v>
      </c>
      <c r="AA86" s="31">
        <f t="shared" si="101"/>
        <v>360000</v>
      </c>
      <c r="AB86" s="31">
        <f t="shared" si="101"/>
        <v>360000</v>
      </c>
      <c r="AC86" s="31">
        <f t="shared" si="101"/>
        <v>360000</v>
      </c>
      <c r="AD86" s="31">
        <f t="shared" si="101"/>
        <v>360000</v>
      </c>
      <c r="AE86" s="31">
        <f t="shared" si="101"/>
        <v>360000</v>
      </c>
      <c r="AF86" s="31">
        <f t="shared" si="101"/>
        <v>360000</v>
      </c>
      <c r="AG86" s="31">
        <f t="shared" si="101"/>
        <v>360000</v>
      </c>
      <c r="AH86" s="31">
        <f t="shared" si="101"/>
        <v>360000</v>
      </c>
      <c r="AI86" s="31">
        <f t="shared" si="101"/>
        <v>360000</v>
      </c>
      <c r="AJ86" s="31">
        <f t="shared" si="101"/>
        <v>360000</v>
      </c>
      <c r="AK86" s="31">
        <f t="shared" si="101"/>
        <v>360000</v>
      </c>
      <c r="AL86" s="31">
        <f t="shared" si="101"/>
        <v>360000</v>
      </c>
      <c r="AM86" s="31">
        <f t="shared" si="101"/>
        <v>394920</v>
      </c>
      <c r="AN86" s="31">
        <f t="shared" si="101"/>
        <v>394920</v>
      </c>
      <c r="AO86" s="31">
        <f t="shared" si="101"/>
        <v>394920</v>
      </c>
      <c r="AP86" s="31">
        <f t="shared" si="101"/>
        <v>394920</v>
      </c>
      <c r="AQ86" s="31">
        <f t="shared" si="101"/>
        <v>394920</v>
      </c>
      <c r="AR86" s="31">
        <f t="shared" si="101"/>
        <v>394920</v>
      </c>
      <c r="AS86" s="31">
        <f t="shared" si="101"/>
        <v>394920</v>
      </c>
      <c r="AT86" s="31">
        <f t="shared" si="101"/>
        <v>394920</v>
      </c>
      <c r="AU86" s="31">
        <f t="shared" si="101"/>
        <v>394920</v>
      </c>
      <c r="AV86" s="31">
        <f t="shared" si="101"/>
        <v>394920</v>
      </c>
      <c r="AW86" s="31">
        <f t="shared" si="101"/>
        <v>394920</v>
      </c>
      <c r="AX86" s="31">
        <f t="shared" si="101"/>
        <v>394920</v>
      </c>
      <c r="AY86" s="31">
        <f t="shared" si="101"/>
        <v>429672.96000000002</v>
      </c>
      <c r="AZ86" s="31">
        <f t="shared" si="101"/>
        <v>429672.96000000002</v>
      </c>
      <c r="BA86" s="31">
        <f t="shared" si="101"/>
        <v>429672.96000000002</v>
      </c>
      <c r="BB86" s="31">
        <f t="shared" si="101"/>
        <v>429672.96000000002</v>
      </c>
      <c r="BC86" s="31">
        <f t="shared" si="101"/>
        <v>429672.96000000002</v>
      </c>
      <c r="BD86" s="31">
        <f t="shared" si="101"/>
        <v>429672.96000000002</v>
      </c>
      <c r="BE86" s="31">
        <f t="shared" si="101"/>
        <v>429672.96000000002</v>
      </c>
      <c r="BF86" s="31">
        <f t="shared" si="101"/>
        <v>429672.96000000002</v>
      </c>
      <c r="BG86" s="31">
        <f t="shared" si="101"/>
        <v>429672.96000000002</v>
      </c>
      <c r="BH86" s="31">
        <f t="shared" si="101"/>
        <v>429672.96000000002</v>
      </c>
      <c r="BI86" s="31">
        <f t="shared" si="101"/>
        <v>429672.96000000002</v>
      </c>
      <c r="BJ86" s="31">
        <f t="shared" si="101"/>
        <v>429672.96000000002</v>
      </c>
    </row>
    <row r="87" spans="1:62" x14ac:dyDescent="0.25">
      <c r="A87" s="6" t="s">
        <v>66</v>
      </c>
      <c r="C87" s="31">
        <f>C82*$B$3</f>
        <v>0</v>
      </c>
      <c r="D87" s="31">
        <f t="shared" ref="D87:BJ87" si="102">D82*$B$3</f>
        <v>0</v>
      </c>
      <c r="E87" s="31">
        <f t="shared" si="102"/>
        <v>0</v>
      </c>
      <c r="F87" s="31">
        <f t="shared" si="102"/>
        <v>0</v>
      </c>
      <c r="G87" s="31">
        <f t="shared" si="102"/>
        <v>0</v>
      </c>
      <c r="H87" s="31">
        <f t="shared" si="102"/>
        <v>0</v>
      </c>
      <c r="I87" s="31">
        <f t="shared" si="102"/>
        <v>0</v>
      </c>
      <c r="J87" s="31">
        <f t="shared" si="102"/>
        <v>0</v>
      </c>
      <c r="K87" s="31">
        <f t="shared" si="102"/>
        <v>0</v>
      </c>
      <c r="L87" s="31">
        <f t="shared" si="102"/>
        <v>0</v>
      </c>
      <c r="M87" s="31">
        <f t="shared" si="102"/>
        <v>0</v>
      </c>
      <c r="N87" s="31">
        <f t="shared" si="102"/>
        <v>0</v>
      </c>
      <c r="O87" s="31">
        <f t="shared" si="102"/>
        <v>0</v>
      </c>
      <c r="P87" s="31">
        <f t="shared" si="102"/>
        <v>0</v>
      </c>
      <c r="Q87" s="31">
        <f t="shared" si="102"/>
        <v>0</v>
      </c>
      <c r="R87" s="31">
        <f t="shared" si="102"/>
        <v>0</v>
      </c>
      <c r="S87" s="31">
        <f t="shared" si="102"/>
        <v>0</v>
      </c>
      <c r="T87" s="31">
        <f t="shared" si="102"/>
        <v>0</v>
      </c>
      <c r="U87" s="31">
        <f t="shared" si="102"/>
        <v>0</v>
      </c>
      <c r="V87" s="31">
        <f t="shared" si="102"/>
        <v>0</v>
      </c>
      <c r="W87" s="31">
        <f t="shared" si="102"/>
        <v>0</v>
      </c>
      <c r="X87" s="31">
        <f t="shared" si="102"/>
        <v>0</v>
      </c>
      <c r="Y87" s="31">
        <f t="shared" si="102"/>
        <v>0</v>
      </c>
      <c r="Z87" s="31">
        <f t="shared" si="102"/>
        <v>0</v>
      </c>
      <c r="AA87" s="31">
        <f t="shared" si="102"/>
        <v>249900</v>
      </c>
      <c r="AB87" s="31">
        <f t="shared" si="102"/>
        <v>249900</v>
      </c>
      <c r="AC87" s="31">
        <f t="shared" si="102"/>
        <v>249900</v>
      </c>
      <c r="AD87" s="31">
        <f t="shared" si="102"/>
        <v>249900</v>
      </c>
      <c r="AE87" s="31">
        <f t="shared" si="102"/>
        <v>249900</v>
      </c>
      <c r="AF87" s="31">
        <f t="shared" si="102"/>
        <v>249900</v>
      </c>
      <c r="AG87" s="31">
        <f t="shared" si="102"/>
        <v>249900</v>
      </c>
      <c r="AH87" s="31">
        <f t="shared" si="102"/>
        <v>249900</v>
      </c>
      <c r="AI87" s="31">
        <f t="shared" si="102"/>
        <v>249900</v>
      </c>
      <c r="AJ87" s="31">
        <f t="shared" si="102"/>
        <v>249900</v>
      </c>
      <c r="AK87" s="31">
        <f t="shared" si="102"/>
        <v>249900</v>
      </c>
      <c r="AL87" s="31">
        <f t="shared" si="102"/>
        <v>249900</v>
      </c>
      <c r="AM87" s="31">
        <f t="shared" si="102"/>
        <v>274140.3</v>
      </c>
      <c r="AN87" s="31">
        <f t="shared" si="102"/>
        <v>274140.3</v>
      </c>
      <c r="AO87" s="31">
        <f t="shared" si="102"/>
        <v>274140.3</v>
      </c>
      <c r="AP87" s="31">
        <f t="shared" si="102"/>
        <v>274140.3</v>
      </c>
      <c r="AQ87" s="31">
        <f t="shared" si="102"/>
        <v>274140.3</v>
      </c>
      <c r="AR87" s="31">
        <f t="shared" si="102"/>
        <v>274140.3</v>
      </c>
      <c r="AS87" s="31">
        <f t="shared" si="102"/>
        <v>274140.3</v>
      </c>
      <c r="AT87" s="31">
        <f t="shared" si="102"/>
        <v>274140.3</v>
      </c>
      <c r="AU87" s="31">
        <f t="shared" si="102"/>
        <v>274140.3</v>
      </c>
      <c r="AV87" s="31">
        <f t="shared" si="102"/>
        <v>274140.3</v>
      </c>
      <c r="AW87" s="31">
        <f t="shared" si="102"/>
        <v>274140.3</v>
      </c>
      <c r="AX87" s="31">
        <f t="shared" si="102"/>
        <v>274140.3</v>
      </c>
      <c r="AY87" s="31">
        <f t="shared" si="102"/>
        <v>298264.64640000003</v>
      </c>
      <c r="AZ87" s="31">
        <f t="shared" si="102"/>
        <v>298264.64640000003</v>
      </c>
      <c r="BA87" s="31">
        <f t="shared" si="102"/>
        <v>298264.64640000003</v>
      </c>
      <c r="BB87" s="31">
        <f t="shared" si="102"/>
        <v>298264.64640000003</v>
      </c>
      <c r="BC87" s="31">
        <f t="shared" si="102"/>
        <v>298264.64640000003</v>
      </c>
      <c r="BD87" s="31">
        <f t="shared" si="102"/>
        <v>298264.64640000003</v>
      </c>
      <c r="BE87" s="31">
        <f t="shared" si="102"/>
        <v>298264.64640000003</v>
      </c>
      <c r="BF87" s="31">
        <f t="shared" si="102"/>
        <v>298264.64640000003</v>
      </c>
      <c r="BG87" s="31">
        <f t="shared" si="102"/>
        <v>298264.64640000003</v>
      </c>
      <c r="BH87" s="31">
        <f t="shared" si="102"/>
        <v>298264.64640000003</v>
      </c>
      <c r="BI87" s="31">
        <f t="shared" si="102"/>
        <v>298264.64640000003</v>
      </c>
      <c r="BJ87" s="31">
        <f t="shared" si="102"/>
        <v>298264.64640000003</v>
      </c>
    </row>
    <row r="88" spans="1:62" x14ac:dyDescent="0.25">
      <c r="A88" s="26" t="s">
        <v>78</v>
      </c>
      <c r="C88" s="31">
        <f>+C87</f>
        <v>0</v>
      </c>
      <c r="D88" s="31">
        <f>+D87</f>
        <v>0</v>
      </c>
      <c r="E88" s="31">
        <f>+E87</f>
        <v>0</v>
      </c>
      <c r="F88" s="31">
        <f>+F87</f>
        <v>0</v>
      </c>
      <c r="G88" s="31">
        <f>+G87</f>
        <v>0</v>
      </c>
      <c r="H88" s="31"/>
      <c r="I88" s="31">
        <f>+I87</f>
        <v>0</v>
      </c>
      <c r="J88" s="31">
        <f>+I88+J87</f>
        <v>0</v>
      </c>
      <c r="K88" s="31">
        <f>+J88+K87</f>
        <v>0</v>
      </c>
      <c r="L88" s="31">
        <f>+K88+L87</f>
        <v>0</v>
      </c>
      <c r="M88" s="31">
        <f>+L88+M87</f>
        <v>0</v>
      </c>
      <c r="N88" s="31"/>
      <c r="O88" s="31">
        <f>+O87</f>
        <v>0</v>
      </c>
      <c r="P88" s="31">
        <f>+O88+P87</f>
        <v>0</v>
      </c>
      <c r="Q88" s="31">
        <f>+P88+Q87</f>
        <v>0</v>
      </c>
      <c r="R88" s="31">
        <f>+Q88+R87</f>
        <v>0</v>
      </c>
      <c r="S88" s="31">
        <f>+R88+S87</f>
        <v>0</v>
      </c>
      <c r="T88" s="31"/>
      <c r="U88" s="31">
        <f>+U87</f>
        <v>0</v>
      </c>
      <c r="V88" s="31">
        <f>+U88+V87</f>
        <v>0</v>
      </c>
      <c r="W88" s="31">
        <f>+V88+W87</f>
        <v>0</v>
      </c>
      <c r="X88" s="31">
        <f>+W88+X87</f>
        <v>0</v>
      </c>
      <c r="Y88" s="31">
        <f>+X88+Y87</f>
        <v>0</v>
      </c>
      <c r="Z88" s="31"/>
      <c r="AA88" s="31">
        <f>+AA87</f>
        <v>249900</v>
      </c>
      <c r="AB88" s="31">
        <f>+AA88+AB87</f>
        <v>499800</v>
      </c>
      <c r="AC88" s="31">
        <f>+AB88+AC87</f>
        <v>749700</v>
      </c>
      <c r="AD88" s="31">
        <f>+AC88+AD87</f>
        <v>999600</v>
      </c>
      <c r="AE88" s="31">
        <f>+AD88+AE87</f>
        <v>1249500</v>
      </c>
      <c r="AF88" s="31"/>
      <c r="AG88" s="31">
        <f>+AG87</f>
        <v>249900</v>
      </c>
      <c r="AH88" s="31">
        <f>+AG88+AH87</f>
        <v>499800</v>
      </c>
      <c r="AI88" s="31">
        <f>+AH88+AI87</f>
        <v>749700</v>
      </c>
      <c r="AJ88" s="31">
        <f>+AI88+AJ87</f>
        <v>999600</v>
      </c>
      <c r="AK88" s="31">
        <f>+AJ88+AK87</f>
        <v>1249500</v>
      </c>
      <c r="AL88" s="31"/>
      <c r="AM88" s="31">
        <f>+AM87</f>
        <v>274140.3</v>
      </c>
      <c r="AN88" s="31">
        <f>+AM88+AN87</f>
        <v>548280.6</v>
      </c>
      <c r="AO88" s="31">
        <f>+AN88+AO87</f>
        <v>822420.89999999991</v>
      </c>
      <c r="AP88" s="31">
        <f>+AO88+AP87</f>
        <v>1096561.2</v>
      </c>
      <c r="AQ88" s="31">
        <f>+AP88+AQ87</f>
        <v>1370701.5</v>
      </c>
      <c r="AR88" s="31"/>
      <c r="AS88" s="31">
        <f>+AS87</f>
        <v>274140.3</v>
      </c>
      <c r="AT88" s="31">
        <f>+AS88+AT87</f>
        <v>548280.6</v>
      </c>
      <c r="AU88" s="31">
        <f>+AT88+AU87</f>
        <v>822420.89999999991</v>
      </c>
      <c r="AV88" s="31">
        <f>+AU88+AV87</f>
        <v>1096561.2</v>
      </c>
      <c r="AW88" s="31">
        <f>+AV88+AW87</f>
        <v>1370701.5</v>
      </c>
      <c r="AX88" s="31"/>
      <c r="AY88" s="31">
        <f>+AY87</f>
        <v>298264.64640000003</v>
      </c>
      <c r="AZ88" s="31">
        <f>+AY88+AZ87</f>
        <v>596529.29280000005</v>
      </c>
      <c r="BA88" s="31">
        <f>+AZ88+BA87</f>
        <v>894793.93920000014</v>
      </c>
      <c r="BB88" s="31">
        <f>+BA88+BB87</f>
        <v>1193058.5856000001</v>
      </c>
      <c r="BC88" s="31">
        <f>+BB88+BC87</f>
        <v>1491323.2320000001</v>
      </c>
      <c r="BD88" s="31"/>
      <c r="BE88" s="31">
        <f>+BE87</f>
        <v>298264.64640000003</v>
      </c>
      <c r="BF88" s="31">
        <f>+BE88+BF87</f>
        <v>596529.29280000005</v>
      </c>
      <c r="BG88" s="31">
        <f>+BF88+BG87</f>
        <v>894793.93920000014</v>
      </c>
      <c r="BH88" s="31">
        <f>+BG88+BH87</f>
        <v>1193058.5856000001</v>
      </c>
      <c r="BI88" s="31">
        <f>+BH88+BI87</f>
        <v>1491323.2320000001</v>
      </c>
      <c r="BJ88" s="31"/>
    </row>
    <row r="89" spans="1:62" x14ac:dyDescent="0.25">
      <c r="A89" s="6" t="s">
        <v>68</v>
      </c>
      <c r="C89" s="31">
        <f>C82*$B$4</f>
        <v>0</v>
      </c>
      <c r="D89" s="31">
        <f>D82*$B$4</f>
        <v>0</v>
      </c>
      <c r="E89" s="31">
        <f t="shared" ref="E89:BJ89" si="103">E82*$B$4</f>
        <v>0</v>
      </c>
      <c r="F89" s="31">
        <f t="shared" si="103"/>
        <v>0</v>
      </c>
      <c r="G89" s="31">
        <f t="shared" si="103"/>
        <v>0</v>
      </c>
      <c r="H89" s="31">
        <f t="shared" si="103"/>
        <v>0</v>
      </c>
      <c r="I89" s="31">
        <f t="shared" si="103"/>
        <v>0</v>
      </c>
      <c r="J89" s="31">
        <f t="shared" si="103"/>
        <v>0</v>
      </c>
      <c r="K89" s="31">
        <f t="shared" si="103"/>
        <v>0</v>
      </c>
      <c r="L89" s="31">
        <f t="shared" si="103"/>
        <v>0</v>
      </c>
      <c r="M89" s="31">
        <f t="shared" si="103"/>
        <v>0</v>
      </c>
      <c r="N89" s="31">
        <f t="shared" si="103"/>
        <v>0</v>
      </c>
      <c r="O89" s="31">
        <f t="shared" si="103"/>
        <v>0</v>
      </c>
      <c r="P89" s="31">
        <f t="shared" si="103"/>
        <v>0</v>
      </c>
      <c r="Q89" s="31">
        <f t="shared" si="103"/>
        <v>0</v>
      </c>
      <c r="R89" s="31">
        <f t="shared" si="103"/>
        <v>0</v>
      </c>
      <c r="S89" s="31">
        <f t="shared" si="103"/>
        <v>0</v>
      </c>
      <c r="T89" s="31">
        <f t="shared" si="103"/>
        <v>0</v>
      </c>
      <c r="U89" s="31">
        <f t="shared" si="103"/>
        <v>0</v>
      </c>
      <c r="V89" s="31">
        <f t="shared" si="103"/>
        <v>0</v>
      </c>
      <c r="W89" s="31">
        <f t="shared" si="103"/>
        <v>0</v>
      </c>
      <c r="X89" s="31">
        <f t="shared" si="103"/>
        <v>0</v>
      </c>
      <c r="Y89" s="31">
        <f t="shared" si="103"/>
        <v>0</v>
      </c>
      <c r="Z89" s="31">
        <f t="shared" si="103"/>
        <v>0</v>
      </c>
      <c r="AA89" s="31">
        <f t="shared" si="103"/>
        <v>15660</v>
      </c>
      <c r="AB89" s="31">
        <f t="shared" si="103"/>
        <v>15660</v>
      </c>
      <c r="AC89" s="31">
        <f t="shared" si="103"/>
        <v>15660</v>
      </c>
      <c r="AD89" s="31">
        <f t="shared" si="103"/>
        <v>15660</v>
      </c>
      <c r="AE89" s="31">
        <f t="shared" si="103"/>
        <v>15660</v>
      </c>
      <c r="AF89" s="31">
        <f t="shared" si="103"/>
        <v>15660</v>
      </c>
      <c r="AG89" s="31">
        <f t="shared" si="103"/>
        <v>15660</v>
      </c>
      <c r="AH89" s="31">
        <f t="shared" si="103"/>
        <v>15660</v>
      </c>
      <c r="AI89" s="31">
        <f t="shared" si="103"/>
        <v>15660</v>
      </c>
      <c r="AJ89" s="31">
        <f t="shared" si="103"/>
        <v>15660</v>
      </c>
      <c r="AK89" s="31">
        <f t="shared" si="103"/>
        <v>15660</v>
      </c>
      <c r="AL89" s="31">
        <f t="shared" si="103"/>
        <v>15660</v>
      </c>
      <c r="AM89" s="31">
        <f t="shared" si="103"/>
        <v>17179.02</v>
      </c>
      <c r="AN89" s="31">
        <f t="shared" si="103"/>
        <v>17179.02</v>
      </c>
      <c r="AO89" s="31">
        <f t="shared" si="103"/>
        <v>17179.02</v>
      </c>
      <c r="AP89" s="31">
        <f t="shared" si="103"/>
        <v>17179.02</v>
      </c>
      <c r="AQ89" s="31">
        <f t="shared" si="103"/>
        <v>17179.02</v>
      </c>
      <c r="AR89" s="31">
        <f t="shared" si="103"/>
        <v>17179.02</v>
      </c>
      <c r="AS89" s="31">
        <f t="shared" si="103"/>
        <v>17179.02</v>
      </c>
      <c r="AT89" s="31">
        <f t="shared" si="103"/>
        <v>17179.02</v>
      </c>
      <c r="AU89" s="31">
        <f t="shared" si="103"/>
        <v>17179.02</v>
      </c>
      <c r="AV89" s="31">
        <f t="shared" si="103"/>
        <v>17179.02</v>
      </c>
      <c r="AW89" s="31">
        <f t="shared" si="103"/>
        <v>17179.02</v>
      </c>
      <c r="AX89" s="31">
        <f t="shared" si="103"/>
        <v>17179.02</v>
      </c>
      <c r="AY89" s="31">
        <f t="shared" si="103"/>
        <v>18690.77376</v>
      </c>
      <c r="AZ89" s="31">
        <f t="shared" si="103"/>
        <v>18690.77376</v>
      </c>
      <c r="BA89" s="31">
        <f t="shared" si="103"/>
        <v>18690.77376</v>
      </c>
      <c r="BB89" s="31">
        <f t="shared" si="103"/>
        <v>18690.77376</v>
      </c>
      <c r="BC89" s="31">
        <f t="shared" si="103"/>
        <v>18690.77376</v>
      </c>
      <c r="BD89" s="31">
        <f t="shared" si="103"/>
        <v>18690.77376</v>
      </c>
      <c r="BE89" s="31">
        <f t="shared" si="103"/>
        <v>18690.77376</v>
      </c>
      <c r="BF89" s="31">
        <f t="shared" si="103"/>
        <v>18690.77376</v>
      </c>
      <c r="BG89" s="31">
        <f t="shared" si="103"/>
        <v>18690.77376</v>
      </c>
      <c r="BH89" s="31">
        <f t="shared" si="103"/>
        <v>18690.77376</v>
      </c>
      <c r="BI89" s="31">
        <f t="shared" si="103"/>
        <v>18690.77376</v>
      </c>
      <c r="BJ89" s="31">
        <f t="shared" si="103"/>
        <v>18690.77376</v>
      </c>
    </row>
    <row r="90" spans="1:62" x14ac:dyDescent="0.25">
      <c r="A90" s="6" t="s">
        <v>69</v>
      </c>
      <c r="C90" s="31">
        <f t="shared" ref="C90:O90" si="104">C82*$B$5</f>
        <v>0</v>
      </c>
      <c r="D90" s="31">
        <f t="shared" si="104"/>
        <v>0</v>
      </c>
      <c r="E90" s="31">
        <f t="shared" si="104"/>
        <v>0</v>
      </c>
      <c r="F90" s="31">
        <f t="shared" si="104"/>
        <v>0</v>
      </c>
      <c r="G90" s="31">
        <f t="shared" si="104"/>
        <v>0</v>
      </c>
      <c r="H90" s="31">
        <f t="shared" si="104"/>
        <v>0</v>
      </c>
      <c r="I90" s="31">
        <f t="shared" si="104"/>
        <v>0</v>
      </c>
      <c r="J90" s="31">
        <f t="shared" si="104"/>
        <v>0</v>
      </c>
      <c r="K90" s="31">
        <f t="shared" si="104"/>
        <v>0</v>
      </c>
      <c r="L90" s="31">
        <f t="shared" si="104"/>
        <v>0</v>
      </c>
      <c r="M90" s="31">
        <f t="shared" si="104"/>
        <v>0</v>
      </c>
      <c r="N90" s="31">
        <f t="shared" si="104"/>
        <v>0</v>
      </c>
      <c r="O90" s="31">
        <f t="shared" si="104"/>
        <v>0</v>
      </c>
      <c r="P90" s="31">
        <f>P82*$B$5</f>
        <v>0</v>
      </c>
      <c r="Q90" s="31">
        <f t="shared" ref="Q90:BJ90" si="105">Q82*$B$5</f>
        <v>0</v>
      </c>
      <c r="R90" s="31">
        <f t="shared" si="105"/>
        <v>0</v>
      </c>
      <c r="S90" s="31">
        <f t="shared" si="105"/>
        <v>0</v>
      </c>
      <c r="T90" s="31">
        <f t="shared" si="105"/>
        <v>0</v>
      </c>
      <c r="U90" s="31">
        <f t="shared" si="105"/>
        <v>0</v>
      </c>
      <c r="V90" s="31">
        <f t="shared" si="105"/>
        <v>0</v>
      </c>
      <c r="W90" s="31">
        <f t="shared" si="105"/>
        <v>0</v>
      </c>
      <c r="X90" s="31">
        <f t="shared" si="105"/>
        <v>0</v>
      </c>
      <c r="Y90" s="31">
        <f t="shared" si="105"/>
        <v>0</v>
      </c>
      <c r="Z90" s="31">
        <f t="shared" si="105"/>
        <v>0</v>
      </c>
      <c r="AA90" s="31">
        <f t="shared" si="105"/>
        <v>249900</v>
      </c>
      <c r="AB90" s="31">
        <f t="shared" si="105"/>
        <v>249900</v>
      </c>
      <c r="AC90" s="31">
        <f t="shared" si="105"/>
        <v>249900</v>
      </c>
      <c r="AD90" s="31">
        <f t="shared" si="105"/>
        <v>249900</v>
      </c>
      <c r="AE90" s="31">
        <f t="shared" si="105"/>
        <v>249900</v>
      </c>
      <c r="AF90" s="31">
        <f t="shared" si="105"/>
        <v>249900</v>
      </c>
      <c r="AG90" s="31">
        <f t="shared" si="105"/>
        <v>249900</v>
      </c>
      <c r="AH90" s="31">
        <f t="shared" si="105"/>
        <v>249900</v>
      </c>
      <c r="AI90" s="31">
        <f t="shared" si="105"/>
        <v>249900</v>
      </c>
      <c r="AJ90" s="31">
        <f t="shared" si="105"/>
        <v>249900</v>
      </c>
      <c r="AK90" s="31">
        <f t="shared" si="105"/>
        <v>249900</v>
      </c>
      <c r="AL90" s="31">
        <f t="shared" si="105"/>
        <v>249900</v>
      </c>
      <c r="AM90" s="31">
        <f t="shared" si="105"/>
        <v>274140.3</v>
      </c>
      <c r="AN90" s="31">
        <f t="shared" si="105"/>
        <v>274140.3</v>
      </c>
      <c r="AO90" s="31">
        <f t="shared" si="105"/>
        <v>274140.3</v>
      </c>
      <c r="AP90" s="31">
        <f t="shared" si="105"/>
        <v>274140.3</v>
      </c>
      <c r="AQ90" s="31">
        <f t="shared" si="105"/>
        <v>274140.3</v>
      </c>
      <c r="AR90" s="31">
        <f t="shared" si="105"/>
        <v>274140.3</v>
      </c>
      <c r="AS90" s="31">
        <f t="shared" si="105"/>
        <v>274140.3</v>
      </c>
      <c r="AT90" s="31">
        <f t="shared" si="105"/>
        <v>274140.3</v>
      </c>
      <c r="AU90" s="31">
        <f t="shared" si="105"/>
        <v>274140.3</v>
      </c>
      <c r="AV90" s="31">
        <f t="shared" si="105"/>
        <v>274140.3</v>
      </c>
      <c r="AW90" s="31">
        <f t="shared" si="105"/>
        <v>274140.3</v>
      </c>
      <c r="AX90" s="31">
        <f t="shared" si="105"/>
        <v>274140.3</v>
      </c>
      <c r="AY90" s="31">
        <f t="shared" si="105"/>
        <v>298264.64640000003</v>
      </c>
      <c r="AZ90" s="31">
        <f t="shared" si="105"/>
        <v>298264.64640000003</v>
      </c>
      <c r="BA90" s="31">
        <f t="shared" si="105"/>
        <v>298264.64640000003</v>
      </c>
      <c r="BB90" s="31">
        <f t="shared" si="105"/>
        <v>298264.64640000003</v>
      </c>
      <c r="BC90" s="31">
        <f t="shared" si="105"/>
        <v>298264.64640000003</v>
      </c>
      <c r="BD90" s="31">
        <f t="shared" si="105"/>
        <v>298264.64640000003</v>
      </c>
      <c r="BE90" s="31">
        <f t="shared" si="105"/>
        <v>298264.64640000003</v>
      </c>
      <c r="BF90" s="31">
        <f t="shared" si="105"/>
        <v>298264.64640000003</v>
      </c>
      <c r="BG90" s="31">
        <f t="shared" si="105"/>
        <v>298264.64640000003</v>
      </c>
      <c r="BH90" s="31">
        <f t="shared" si="105"/>
        <v>298264.64640000003</v>
      </c>
      <c r="BI90" s="31">
        <f t="shared" si="105"/>
        <v>298264.64640000003</v>
      </c>
      <c r="BJ90" s="31">
        <f t="shared" si="105"/>
        <v>298264.64640000003</v>
      </c>
    </row>
    <row r="91" spans="1:62" x14ac:dyDescent="0.25">
      <c r="A91" s="26" t="s">
        <v>79</v>
      </c>
      <c r="C91" s="31">
        <f>C90</f>
        <v>0</v>
      </c>
      <c r="D91" s="31">
        <f t="shared" ref="D91:O91" si="106">C91+D90</f>
        <v>0</v>
      </c>
      <c r="E91" s="31">
        <f t="shared" si="106"/>
        <v>0</v>
      </c>
      <c r="F91" s="31">
        <f t="shared" si="106"/>
        <v>0</v>
      </c>
      <c r="G91" s="31">
        <f t="shared" si="106"/>
        <v>0</v>
      </c>
      <c r="H91" s="31">
        <f t="shared" si="106"/>
        <v>0</v>
      </c>
      <c r="I91" s="31">
        <f t="shared" si="106"/>
        <v>0</v>
      </c>
      <c r="J91" s="31">
        <f t="shared" si="106"/>
        <v>0</v>
      </c>
      <c r="K91" s="31">
        <f t="shared" si="106"/>
        <v>0</v>
      </c>
      <c r="L91" s="31">
        <f t="shared" si="106"/>
        <v>0</v>
      </c>
      <c r="M91" s="31">
        <f t="shared" si="106"/>
        <v>0</v>
      </c>
      <c r="N91" s="31">
        <f t="shared" si="106"/>
        <v>0</v>
      </c>
      <c r="O91" s="31">
        <f t="shared" si="106"/>
        <v>0</v>
      </c>
      <c r="P91" s="31">
        <f>+O90+P90</f>
        <v>0</v>
      </c>
      <c r="Q91" s="31">
        <f t="shared" ref="Q91:Z91" si="107">+P91+Q90</f>
        <v>0</v>
      </c>
      <c r="R91" s="31">
        <f t="shared" si="107"/>
        <v>0</v>
      </c>
      <c r="S91" s="31">
        <f t="shared" si="107"/>
        <v>0</v>
      </c>
      <c r="T91" s="31">
        <f t="shared" si="107"/>
        <v>0</v>
      </c>
      <c r="U91" s="31">
        <f t="shared" si="107"/>
        <v>0</v>
      </c>
      <c r="V91" s="31">
        <f t="shared" si="107"/>
        <v>0</v>
      </c>
      <c r="W91" s="31">
        <f t="shared" si="107"/>
        <v>0</v>
      </c>
      <c r="X91" s="31">
        <f t="shared" si="107"/>
        <v>0</v>
      </c>
      <c r="Y91" s="31">
        <f t="shared" si="107"/>
        <v>0</v>
      </c>
      <c r="Z91" s="31">
        <f t="shared" si="107"/>
        <v>0</v>
      </c>
      <c r="AA91" s="31">
        <f>Z91+AA90</f>
        <v>249900</v>
      </c>
      <c r="AB91" s="31">
        <f>+AA90+AB90</f>
        <v>499800</v>
      </c>
      <c r="AC91" s="31">
        <f t="shared" ref="AC91:AL91" si="108">+AB91+AC90</f>
        <v>749700</v>
      </c>
      <c r="AD91" s="31">
        <f t="shared" si="108"/>
        <v>999600</v>
      </c>
      <c r="AE91" s="31">
        <f t="shared" si="108"/>
        <v>1249500</v>
      </c>
      <c r="AF91" s="31">
        <f t="shared" si="108"/>
        <v>1499400</v>
      </c>
      <c r="AG91" s="31">
        <f t="shared" si="108"/>
        <v>1749300</v>
      </c>
      <c r="AH91" s="31">
        <f t="shared" si="108"/>
        <v>1999200</v>
      </c>
      <c r="AI91" s="31">
        <f t="shared" si="108"/>
        <v>2249100</v>
      </c>
      <c r="AJ91" s="31">
        <f t="shared" si="108"/>
        <v>2499000</v>
      </c>
      <c r="AK91" s="31">
        <f t="shared" si="108"/>
        <v>2748900</v>
      </c>
      <c r="AL91" s="31">
        <f t="shared" si="108"/>
        <v>2998800</v>
      </c>
      <c r="AM91" s="31">
        <f>AL91+AM90</f>
        <v>3272940.3</v>
      </c>
      <c r="AN91" s="31">
        <f>+AM90+AN90</f>
        <v>548280.6</v>
      </c>
      <c r="AO91" s="31">
        <f t="shared" ref="AO91:AX91" si="109">+AN91+AO90</f>
        <v>822420.89999999991</v>
      </c>
      <c r="AP91" s="31">
        <f t="shared" si="109"/>
        <v>1096561.2</v>
      </c>
      <c r="AQ91" s="31">
        <f t="shared" si="109"/>
        <v>1370701.5</v>
      </c>
      <c r="AR91" s="31">
        <f t="shared" si="109"/>
        <v>1644841.8</v>
      </c>
      <c r="AS91" s="31">
        <f t="shared" si="109"/>
        <v>1918982.1</v>
      </c>
      <c r="AT91" s="31">
        <f t="shared" si="109"/>
        <v>2193122.4</v>
      </c>
      <c r="AU91" s="31">
        <f t="shared" si="109"/>
        <v>2467262.6999999997</v>
      </c>
      <c r="AV91" s="31">
        <f t="shared" si="109"/>
        <v>2741402.9999999995</v>
      </c>
      <c r="AW91" s="31">
        <f t="shared" si="109"/>
        <v>3015543.2999999993</v>
      </c>
      <c r="AX91" s="31">
        <f t="shared" si="109"/>
        <v>3289683.5999999992</v>
      </c>
      <c r="AY91" s="31">
        <f>AX91+AY90</f>
        <v>3587948.2463999991</v>
      </c>
      <c r="AZ91" s="31">
        <f>+AY90+AZ90</f>
        <v>596529.29280000005</v>
      </c>
      <c r="BA91" s="31">
        <f t="shared" ref="BA91:BJ91" si="110">+AZ91+BA90</f>
        <v>894793.93920000014</v>
      </c>
      <c r="BB91" s="31">
        <f t="shared" si="110"/>
        <v>1193058.5856000001</v>
      </c>
      <c r="BC91" s="31">
        <f t="shared" si="110"/>
        <v>1491323.2320000001</v>
      </c>
      <c r="BD91" s="31">
        <f t="shared" si="110"/>
        <v>1789587.8784</v>
      </c>
      <c r="BE91" s="31">
        <f t="shared" si="110"/>
        <v>2087852.5248</v>
      </c>
      <c r="BF91" s="31">
        <f t="shared" si="110"/>
        <v>2386117.1712000002</v>
      </c>
      <c r="BG91" s="31">
        <f t="shared" si="110"/>
        <v>2684381.8176000002</v>
      </c>
      <c r="BH91" s="31">
        <f t="shared" si="110"/>
        <v>2982646.4640000002</v>
      </c>
      <c r="BI91" s="31">
        <f t="shared" si="110"/>
        <v>3280911.1104000001</v>
      </c>
      <c r="BJ91" s="31">
        <f t="shared" si="110"/>
        <v>3579175.7568000001</v>
      </c>
    </row>
    <row r="92" spans="1:62" x14ac:dyDescent="0.25">
      <c r="A92" s="6" t="s">
        <v>80</v>
      </c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</row>
    <row r="93" spans="1:62" x14ac:dyDescent="0.25">
      <c r="A93" s="6" t="s">
        <v>71</v>
      </c>
      <c r="C93" s="31">
        <f>C91*$B$6</f>
        <v>0</v>
      </c>
      <c r="D93" s="31">
        <f t="shared" ref="D93:BJ93" si="111">D91*$B$6</f>
        <v>0</v>
      </c>
      <c r="E93" s="31">
        <f t="shared" si="111"/>
        <v>0</v>
      </c>
      <c r="F93" s="31">
        <f t="shared" si="111"/>
        <v>0</v>
      </c>
      <c r="G93" s="31">
        <f t="shared" si="111"/>
        <v>0</v>
      </c>
      <c r="H93" s="31">
        <f t="shared" si="111"/>
        <v>0</v>
      </c>
      <c r="I93" s="31">
        <f t="shared" si="111"/>
        <v>0</v>
      </c>
      <c r="J93" s="31">
        <f t="shared" si="111"/>
        <v>0</v>
      </c>
      <c r="K93" s="31">
        <f t="shared" si="111"/>
        <v>0</v>
      </c>
      <c r="L93" s="31">
        <f t="shared" si="111"/>
        <v>0</v>
      </c>
      <c r="M93" s="31">
        <f t="shared" si="111"/>
        <v>0</v>
      </c>
      <c r="N93" s="31">
        <f t="shared" si="111"/>
        <v>0</v>
      </c>
      <c r="O93" s="31">
        <f t="shared" si="111"/>
        <v>0</v>
      </c>
      <c r="P93" s="31">
        <f t="shared" si="111"/>
        <v>0</v>
      </c>
      <c r="Q93" s="31">
        <f t="shared" si="111"/>
        <v>0</v>
      </c>
      <c r="R93" s="31">
        <f t="shared" si="111"/>
        <v>0</v>
      </c>
      <c r="S93" s="31">
        <f t="shared" si="111"/>
        <v>0</v>
      </c>
      <c r="T93" s="31">
        <f t="shared" si="111"/>
        <v>0</v>
      </c>
      <c r="U93" s="31">
        <f t="shared" si="111"/>
        <v>0</v>
      </c>
      <c r="V93" s="31">
        <f t="shared" si="111"/>
        <v>0</v>
      </c>
      <c r="W93" s="31">
        <f t="shared" si="111"/>
        <v>0</v>
      </c>
      <c r="X93" s="31">
        <f t="shared" si="111"/>
        <v>0</v>
      </c>
      <c r="Y93" s="31">
        <f t="shared" si="111"/>
        <v>0</v>
      </c>
      <c r="Z93" s="31">
        <f t="shared" si="111"/>
        <v>0</v>
      </c>
      <c r="AA93" s="31">
        <f t="shared" si="111"/>
        <v>2499</v>
      </c>
      <c r="AB93" s="31">
        <f t="shared" si="111"/>
        <v>4998</v>
      </c>
      <c r="AC93" s="31">
        <f t="shared" si="111"/>
        <v>7497</v>
      </c>
      <c r="AD93" s="31">
        <f t="shared" si="111"/>
        <v>9996</v>
      </c>
      <c r="AE93" s="31">
        <f t="shared" si="111"/>
        <v>12495</v>
      </c>
      <c r="AF93" s="31">
        <f t="shared" si="111"/>
        <v>14994</v>
      </c>
      <c r="AG93" s="31">
        <f t="shared" si="111"/>
        <v>17493</v>
      </c>
      <c r="AH93" s="31">
        <f t="shared" si="111"/>
        <v>19992</v>
      </c>
      <c r="AI93" s="31">
        <f t="shared" si="111"/>
        <v>22491</v>
      </c>
      <c r="AJ93" s="31">
        <f t="shared" si="111"/>
        <v>24990</v>
      </c>
      <c r="AK93" s="31">
        <f t="shared" si="111"/>
        <v>27489</v>
      </c>
      <c r="AL93" s="31">
        <f t="shared" si="111"/>
        <v>29988</v>
      </c>
      <c r="AM93" s="31">
        <f t="shared" si="111"/>
        <v>32729.402999999998</v>
      </c>
      <c r="AN93" s="31">
        <f t="shared" si="111"/>
        <v>5482.8059999999996</v>
      </c>
      <c r="AO93" s="31">
        <f t="shared" si="111"/>
        <v>8224.2089999999989</v>
      </c>
      <c r="AP93" s="31">
        <f t="shared" si="111"/>
        <v>10965.611999999999</v>
      </c>
      <c r="AQ93" s="31">
        <f t="shared" si="111"/>
        <v>13707.014999999999</v>
      </c>
      <c r="AR93" s="31">
        <f t="shared" si="111"/>
        <v>16448.418000000001</v>
      </c>
      <c r="AS93" s="31">
        <f t="shared" si="111"/>
        <v>19189.821</v>
      </c>
      <c r="AT93" s="31">
        <f t="shared" si="111"/>
        <v>21931.223999999998</v>
      </c>
      <c r="AU93" s="31">
        <f t="shared" si="111"/>
        <v>24672.626999999997</v>
      </c>
      <c r="AV93" s="31">
        <f t="shared" si="111"/>
        <v>27414.029999999995</v>
      </c>
      <c r="AW93" s="31">
        <f t="shared" si="111"/>
        <v>30155.432999999994</v>
      </c>
      <c r="AX93" s="31">
        <f t="shared" si="111"/>
        <v>32896.835999999996</v>
      </c>
      <c r="AY93" s="31">
        <f t="shared" si="111"/>
        <v>35879.482463999993</v>
      </c>
      <c r="AZ93" s="31">
        <f t="shared" si="111"/>
        <v>5965.2929280000008</v>
      </c>
      <c r="BA93" s="31">
        <f t="shared" si="111"/>
        <v>8947.939392000002</v>
      </c>
      <c r="BB93" s="31">
        <f t="shared" si="111"/>
        <v>11930.585856000002</v>
      </c>
      <c r="BC93" s="31">
        <f t="shared" si="111"/>
        <v>14913.232320000001</v>
      </c>
      <c r="BD93" s="31">
        <f t="shared" si="111"/>
        <v>17895.878784</v>
      </c>
      <c r="BE93" s="31">
        <f t="shared" si="111"/>
        <v>20878.525248000002</v>
      </c>
      <c r="BF93" s="31">
        <f t="shared" si="111"/>
        <v>23861.171712000003</v>
      </c>
      <c r="BG93" s="31">
        <f t="shared" si="111"/>
        <v>26843.818176000001</v>
      </c>
      <c r="BH93" s="31">
        <f t="shared" si="111"/>
        <v>29826.464640000002</v>
      </c>
      <c r="BI93" s="31">
        <f t="shared" si="111"/>
        <v>32809.111104000003</v>
      </c>
      <c r="BJ93" s="31">
        <f t="shared" si="111"/>
        <v>35791.757568000001</v>
      </c>
    </row>
    <row r="94" spans="1:62" x14ac:dyDescent="0.25">
      <c r="A94" s="26" t="s">
        <v>81</v>
      </c>
      <c r="C94" s="31">
        <f>C93</f>
        <v>0</v>
      </c>
      <c r="D94" s="31">
        <f t="shared" ref="D94:N94" si="112">C94+D93</f>
        <v>0</v>
      </c>
      <c r="E94" s="31">
        <f t="shared" si="112"/>
        <v>0</v>
      </c>
      <c r="F94" s="31">
        <f t="shared" si="112"/>
        <v>0</v>
      </c>
      <c r="G94" s="31">
        <f t="shared" si="112"/>
        <v>0</v>
      </c>
      <c r="H94" s="31">
        <f t="shared" si="112"/>
        <v>0</v>
      </c>
      <c r="I94" s="31">
        <f t="shared" si="112"/>
        <v>0</v>
      </c>
      <c r="J94" s="31">
        <f t="shared" si="112"/>
        <v>0</v>
      </c>
      <c r="K94" s="31">
        <f t="shared" si="112"/>
        <v>0</v>
      </c>
      <c r="L94" s="31">
        <f t="shared" si="112"/>
        <v>0</v>
      </c>
      <c r="M94" s="31">
        <f t="shared" si="112"/>
        <v>0</v>
      </c>
      <c r="N94" s="31">
        <f t="shared" si="112"/>
        <v>0</v>
      </c>
      <c r="O94" s="31">
        <f>O93</f>
        <v>0</v>
      </c>
      <c r="P94" s="31">
        <f t="shared" ref="P94:Z94" si="113">O94+P93</f>
        <v>0</v>
      </c>
      <c r="Q94" s="31">
        <f t="shared" si="113"/>
        <v>0</v>
      </c>
      <c r="R94" s="31">
        <f t="shared" si="113"/>
        <v>0</v>
      </c>
      <c r="S94" s="31">
        <f t="shared" si="113"/>
        <v>0</v>
      </c>
      <c r="T94" s="31">
        <f t="shared" si="113"/>
        <v>0</v>
      </c>
      <c r="U94" s="31">
        <f t="shared" si="113"/>
        <v>0</v>
      </c>
      <c r="V94" s="31">
        <f t="shared" si="113"/>
        <v>0</v>
      </c>
      <c r="W94" s="31">
        <f t="shared" si="113"/>
        <v>0</v>
      </c>
      <c r="X94" s="31">
        <f t="shared" si="113"/>
        <v>0</v>
      </c>
      <c r="Y94" s="31">
        <f t="shared" si="113"/>
        <v>0</v>
      </c>
      <c r="Z94" s="31">
        <f t="shared" si="113"/>
        <v>0</v>
      </c>
      <c r="AA94" s="31">
        <f>AA93</f>
        <v>2499</v>
      </c>
      <c r="AB94" s="31">
        <f t="shared" ref="AB94:AL94" si="114">AA94+AB93</f>
        <v>7497</v>
      </c>
      <c r="AC94" s="31">
        <f t="shared" si="114"/>
        <v>14994</v>
      </c>
      <c r="AD94" s="31">
        <f t="shared" si="114"/>
        <v>24990</v>
      </c>
      <c r="AE94" s="31">
        <f t="shared" si="114"/>
        <v>37485</v>
      </c>
      <c r="AF94" s="31">
        <f t="shared" si="114"/>
        <v>52479</v>
      </c>
      <c r="AG94" s="31">
        <f t="shared" si="114"/>
        <v>69972</v>
      </c>
      <c r="AH94" s="31">
        <f t="shared" si="114"/>
        <v>89964</v>
      </c>
      <c r="AI94" s="31">
        <f t="shared" si="114"/>
        <v>112455</v>
      </c>
      <c r="AJ94" s="31">
        <f t="shared" si="114"/>
        <v>137445</v>
      </c>
      <c r="AK94" s="31">
        <f t="shared" si="114"/>
        <v>164934</v>
      </c>
      <c r="AL94" s="31">
        <f t="shared" si="114"/>
        <v>194922</v>
      </c>
      <c r="AM94" s="31">
        <f>AM93</f>
        <v>32729.402999999998</v>
      </c>
      <c r="AN94" s="31">
        <f t="shared" ref="AN94:AX94" si="115">AM94+AN93</f>
        <v>38212.208999999995</v>
      </c>
      <c r="AO94" s="31">
        <f t="shared" si="115"/>
        <v>46436.417999999991</v>
      </c>
      <c r="AP94" s="31">
        <f t="shared" si="115"/>
        <v>57402.029999999992</v>
      </c>
      <c r="AQ94" s="31">
        <f t="shared" si="115"/>
        <v>71109.044999999984</v>
      </c>
      <c r="AR94" s="31">
        <f t="shared" si="115"/>
        <v>87557.462999999989</v>
      </c>
      <c r="AS94" s="31">
        <f t="shared" si="115"/>
        <v>106747.28399999999</v>
      </c>
      <c r="AT94" s="31">
        <f t="shared" si="115"/>
        <v>128678.50799999999</v>
      </c>
      <c r="AU94" s="31">
        <f t="shared" si="115"/>
        <v>153351.13499999998</v>
      </c>
      <c r="AV94" s="31">
        <f t="shared" si="115"/>
        <v>180765.16499999998</v>
      </c>
      <c r="AW94" s="31">
        <f t="shared" si="115"/>
        <v>210920.59799999997</v>
      </c>
      <c r="AX94" s="31">
        <f t="shared" si="115"/>
        <v>243817.43399999995</v>
      </c>
      <c r="AY94" s="31">
        <f>AY93</f>
        <v>35879.482463999993</v>
      </c>
      <c r="AZ94" s="31">
        <f t="shared" ref="AZ94:BJ94" si="116">AY94+AZ93</f>
        <v>41844.775391999996</v>
      </c>
      <c r="BA94" s="31">
        <f t="shared" si="116"/>
        <v>50792.714783999996</v>
      </c>
      <c r="BB94" s="31">
        <f t="shared" si="116"/>
        <v>62723.300640000001</v>
      </c>
      <c r="BC94" s="31">
        <f t="shared" si="116"/>
        <v>77636.532959999997</v>
      </c>
      <c r="BD94" s="31">
        <f t="shared" si="116"/>
        <v>95532.411743999997</v>
      </c>
      <c r="BE94" s="31">
        <f t="shared" si="116"/>
        <v>116410.936992</v>
      </c>
      <c r="BF94" s="31">
        <f t="shared" si="116"/>
        <v>140272.10870400001</v>
      </c>
      <c r="BG94" s="31">
        <f t="shared" si="116"/>
        <v>167115.92688000001</v>
      </c>
      <c r="BH94" s="31">
        <f t="shared" si="116"/>
        <v>196942.39152</v>
      </c>
      <c r="BI94" s="31">
        <f t="shared" si="116"/>
        <v>229751.50262400002</v>
      </c>
      <c r="BJ94" s="31">
        <f t="shared" si="116"/>
        <v>265543.26019200002</v>
      </c>
    </row>
    <row r="95" spans="1:62" x14ac:dyDescent="0.25">
      <c r="A95" s="6" t="s">
        <v>73</v>
      </c>
      <c r="C95" s="31">
        <f t="shared" ref="C95:BJ95" si="117">C82*$B$7</f>
        <v>0</v>
      </c>
      <c r="D95" s="31">
        <f t="shared" si="117"/>
        <v>0</v>
      </c>
      <c r="E95" s="31">
        <f t="shared" si="117"/>
        <v>0</v>
      </c>
      <c r="F95" s="31">
        <f t="shared" si="117"/>
        <v>0</v>
      </c>
      <c r="G95" s="31">
        <f t="shared" si="117"/>
        <v>0</v>
      </c>
      <c r="H95" s="31">
        <f t="shared" si="117"/>
        <v>0</v>
      </c>
      <c r="I95" s="31">
        <f t="shared" si="117"/>
        <v>0</v>
      </c>
      <c r="J95" s="31">
        <f t="shared" si="117"/>
        <v>0</v>
      </c>
      <c r="K95" s="31">
        <f t="shared" si="117"/>
        <v>0</v>
      </c>
      <c r="L95" s="31">
        <f t="shared" si="117"/>
        <v>0</v>
      </c>
      <c r="M95" s="31">
        <f t="shared" si="117"/>
        <v>0</v>
      </c>
      <c r="N95" s="31">
        <f t="shared" si="117"/>
        <v>0</v>
      </c>
      <c r="O95" s="31">
        <f t="shared" si="117"/>
        <v>0</v>
      </c>
      <c r="P95" s="31">
        <f t="shared" si="117"/>
        <v>0</v>
      </c>
      <c r="Q95" s="31">
        <f t="shared" si="117"/>
        <v>0</v>
      </c>
      <c r="R95" s="31">
        <f t="shared" si="117"/>
        <v>0</v>
      </c>
      <c r="S95" s="31">
        <f t="shared" si="117"/>
        <v>0</v>
      </c>
      <c r="T95" s="31">
        <f t="shared" si="117"/>
        <v>0</v>
      </c>
      <c r="U95" s="31">
        <f t="shared" si="117"/>
        <v>0</v>
      </c>
      <c r="V95" s="31">
        <f t="shared" si="117"/>
        <v>0</v>
      </c>
      <c r="W95" s="31">
        <f t="shared" si="117"/>
        <v>0</v>
      </c>
      <c r="X95" s="31">
        <f t="shared" si="117"/>
        <v>0</v>
      </c>
      <c r="Y95" s="31">
        <f t="shared" si="117"/>
        <v>0</v>
      </c>
      <c r="Z95" s="31">
        <f t="shared" si="117"/>
        <v>0</v>
      </c>
      <c r="AA95" s="31">
        <f t="shared" si="117"/>
        <v>125100</v>
      </c>
      <c r="AB95" s="31">
        <f t="shared" si="117"/>
        <v>125100</v>
      </c>
      <c r="AC95" s="31">
        <f t="shared" si="117"/>
        <v>125100</v>
      </c>
      <c r="AD95" s="31">
        <f t="shared" si="117"/>
        <v>125100</v>
      </c>
      <c r="AE95" s="31">
        <f t="shared" si="117"/>
        <v>125100</v>
      </c>
      <c r="AF95" s="31">
        <f t="shared" si="117"/>
        <v>125100</v>
      </c>
      <c r="AG95" s="31">
        <f t="shared" si="117"/>
        <v>125100</v>
      </c>
      <c r="AH95" s="31">
        <f t="shared" si="117"/>
        <v>125100</v>
      </c>
      <c r="AI95" s="31">
        <f t="shared" si="117"/>
        <v>125100</v>
      </c>
      <c r="AJ95" s="31">
        <f t="shared" si="117"/>
        <v>125100</v>
      </c>
      <c r="AK95" s="31">
        <f t="shared" si="117"/>
        <v>125100</v>
      </c>
      <c r="AL95" s="31">
        <f t="shared" si="117"/>
        <v>125100</v>
      </c>
      <c r="AM95" s="31">
        <f t="shared" si="117"/>
        <v>137234.70000000001</v>
      </c>
      <c r="AN95" s="31">
        <f t="shared" si="117"/>
        <v>137234.70000000001</v>
      </c>
      <c r="AO95" s="31">
        <f t="shared" si="117"/>
        <v>137234.70000000001</v>
      </c>
      <c r="AP95" s="31">
        <f t="shared" si="117"/>
        <v>137234.70000000001</v>
      </c>
      <c r="AQ95" s="31">
        <f t="shared" si="117"/>
        <v>137234.70000000001</v>
      </c>
      <c r="AR95" s="31">
        <f t="shared" si="117"/>
        <v>137234.70000000001</v>
      </c>
      <c r="AS95" s="31">
        <f t="shared" si="117"/>
        <v>137234.70000000001</v>
      </c>
      <c r="AT95" s="31">
        <f t="shared" si="117"/>
        <v>137234.70000000001</v>
      </c>
      <c r="AU95" s="31">
        <f t="shared" si="117"/>
        <v>137234.70000000001</v>
      </c>
      <c r="AV95" s="31">
        <f t="shared" si="117"/>
        <v>137234.70000000001</v>
      </c>
      <c r="AW95" s="31">
        <f t="shared" si="117"/>
        <v>137234.70000000001</v>
      </c>
      <c r="AX95" s="31">
        <f t="shared" si="117"/>
        <v>137234.70000000001</v>
      </c>
      <c r="AY95" s="31">
        <f t="shared" si="117"/>
        <v>149311.35360000003</v>
      </c>
      <c r="AZ95" s="31">
        <f t="shared" si="117"/>
        <v>149311.35360000003</v>
      </c>
      <c r="BA95" s="31">
        <f t="shared" si="117"/>
        <v>149311.35360000003</v>
      </c>
      <c r="BB95" s="31">
        <f t="shared" si="117"/>
        <v>149311.35360000003</v>
      </c>
      <c r="BC95" s="31">
        <f t="shared" si="117"/>
        <v>149311.35360000003</v>
      </c>
      <c r="BD95" s="31">
        <f t="shared" si="117"/>
        <v>149311.35360000003</v>
      </c>
      <c r="BE95" s="31">
        <f t="shared" si="117"/>
        <v>149311.35360000003</v>
      </c>
      <c r="BF95" s="31">
        <f t="shared" si="117"/>
        <v>149311.35360000003</v>
      </c>
      <c r="BG95" s="31">
        <f t="shared" si="117"/>
        <v>149311.35360000003</v>
      </c>
      <c r="BH95" s="31">
        <f t="shared" si="117"/>
        <v>149311.35360000003</v>
      </c>
      <c r="BI95" s="31">
        <f t="shared" si="117"/>
        <v>149311.35360000003</v>
      </c>
      <c r="BJ95" s="31">
        <f t="shared" si="117"/>
        <v>149311.35360000003</v>
      </c>
    </row>
    <row r="96" spans="1:62" x14ac:dyDescent="0.25">
      <c r="A96" s="26" t="s">
        <v>82</v>
      </c>
      <c r="C96" s="31">
        <f>C95</f>
        <v>0</v>
      </c>
      <c r="D96" s="31">
        <f t="shared" ref="D96:M96" si="118">C96+D95</f>
        <v>0</v>
      </c>
      <c r="E96" s="31">
        <f t="shared" si="118"/>
        <v>0</v>
      </c>
      <c r="F96" s="31">
        <f t="shared" si="118"/>
        <v>0</v>
      </c>
      <c r="G96" s="31">
        <f t="shared" si="118"/>
        <v>0</v>
      </c>
      <c r="H96" s="31">
        <f t="shared" si="118"/>
        <v>0</v>
      </c>
      <c r="I96" s="31">
        <f t="shared" si="118"/>
        <v>0</v>
      </c>
      <c r="J96" s="31">
        <f t="shared" si="118"/>
        <v>0</v>
      </c>
      <c r="K96" s="31">
        <f t="shared" si="118"/>
        <v>0</v>
      </c>
      <c r="L96" s="31">
        <f t="shared" si="118"/>
        <v>0</v>
      </c>
      <c r="M96" s="31">
        <f t="shared" si="118"/>
        <v>0</v>
      </c>
      <c r="O96" s="31">
        <f>O95</f>
        <v>0</v>
      </c>
      <c r="P96" s="31">
        <f t="shared" ref="P96:Y96" si="119">O96+P95</f>
        <v>0</v>
      </c>
      <c r="Q96" s="31">
        <f t="shared" si="119"/>
        <v>0</v>
      </c>
      <c r="R96" s="31">
        <f t="shared" si="119"/>
        <v>0</v>
      </c>
      <c r="S96" s="31">
        <f t="shared" si="119"/>
        <v>0</v>
      </c>
      <c r="T96" s="31">
        <f t="shared" si="119"/>
        <v>0</v>
      </c>
      <c r="U96" s="31">
        <f t="shared" si="119"/>
        <v>0</v>
      </c>
      <c r="V96" s="31">
        <f t="shared" si="119"/>
        <v>0</v>
      </c>
      <c r="W96" s="31">
        <f t="shared" si="119"/>
        <v>0</v>
      </c>
      <c r="X96" s="31">
        <f t="shared" si="119"/>
        <v>0</v>
      </c>
      <c r="Y96" s="31">
        <f t="shared" si="119"/>
        <v>0</v>
      </c>
      <c r="AA96" s="31">
        <f>AA95</f>
        <v>125100</v>
      </c>
      <c r="AB96" s="31">
        <f t="shared" ref="AB96:AK96" si="120">AA96+AB95</f>
        <v>250200</v>
      </c>
      <c r="AC96" s="31">
        <f t="shared" si="120"/>
        <v>375300</v>
      </c>
      <c r="AD96" s="31">
        <f t="shared" si="120"/>
        <v>500400</v>
      </c>
      <c r="AE96" s="31">
        <f t="shared" si="120"/>
        <v>625500</v>
      </c>
      <c r="AF96" s="31">
        <f t="shared" si="120"/>
        <v>750600</v>
      </c>
      <c r="AG96" s="31">
        <f t="shared" si="120"/>
        <v>875700</v>
      </c>
      <c r="AH96" s="31">
        <f t="shared" si="120"/>
        <v>1000800</v>
      </c>
      <c r="AI96" s="31">
        <f t="shared" si="120"/>
        <v>1125900</v>
      </c>
      <c r="AJ96" s="31">
        <f t="shared" si="120"/>
        <v>1251000</v>
      </c>
      <c r="AK96" s="31">
        <f t="shared" si="120"/>
        <v>1376100</v>
      </c>
      <c r="AM96" s="31">
        <f>AM95</f>
        <v>137234.70000000001</v>
      </c>
      <c r="AN96" s="31">
        <f t="shared" ref="AN96:AW96" si="121">AM96+AN95</f>
        <v>274469.40000000002</v>
      </c>
      <c r="AO96" s="31">
        <f t="shared" si="121"/>
        <v>411704.10000000003</v>
      </c>
      <c r="AP96" s="31">
        <f t="shared" si="121"/>
        <v>548938.80000000005</v>
      </c>
      <c r="AQ96" s="31">
        <f t="shared" si="121"/>
        <v>686173.5</v>
      </c>
      <c r="AR96" s="31">
        <f t="shared" si="121"/>
        <v>823408.2</v>
      </c>
      <c r="AS96" s="31">
        <f t="shared" si="121"/>
        <v>960642.89999999991</v>
      </c>
      <c r="AT96" s="31">
        <f t="shared" si="121"/>
        <v>1097877.5999999999</v>
      </c>
      <c r="AU96" s="31">
        <f t="shared" si="121"/>
        <v>1235112.2999999998</v>
      </c>
      <c r="AV96" s="31">
        <f t="shared" si="121"/>
        <v>1372346.9999999998</v>
      </c>
      <c r="AW96" s="31">
        <f t="shared" si="121"/>
        <v>1509581.6999999997</v>
      </c>
      <c r="AY96" s="31">
        <f>AY95</f>
        <v>149311.35360000003</v>
      </c>
      <c r="AZ96" s="31">
        <f t="shared" ref="AZ96:BI96" si="122">AY96+AZ95</f>
        <v>298622.70720000006</v>
      </c>
      <c r="BA96" s="31">
        <f t="shared" si="122"/>
        <v>447934.06080000009</v>
      </c>
      <c r="BB96" s="31">
        <f t="shared" si="122"/>
        <v>597245.41440000013</v>
      </c>
      <c r="BC96" s="31">
        <f t="shared" si="122"/>
        <v>746556.76800000016</v>
      </c>
      <c r="BD96" s="31">
        <f t="shared" si="122"/>
        <v>895868.12160000019</v>
      </c>
      <c r="BE96" s="31">
        <f t="shared" si="122"/>
        <v>1045179.4752000002</v>
      </c>
      <c r="BF96" s="31">
        <f t="shared" si="122"/>
        <v>1194490.8288000003</v>
      </c>
      <c r="BG96" s="31">
        <f t="shared" si="122"/>
        <v>1343802.1824000003</v>
      </c>
      <c r="BH96" s="31">
        <f t="shared" si="122"/>
        <v>1493113.5360000003</v>
      </c>
      <c r="BI96" s="31">
        <f t="shared" si="122"/>
        <v>1642424.8896000003</v>
      </c>
    </row>
    <row r="97" spans="1:62" x14ac:dyDescent="0.25">
      <c r="A97" s="6" t="s">
        <v>83</v>
      </c>
      <c r="C97" s="31">
        <f>C82+C83+C84+C85+C86+C87+C89+C90+C93+C95</f>
        <v>0</v>
      </c>
      <c r="D97" s="31">
        <f>D82+D83+D84+D85+D86+D87+D89+D90+D93+D95</f>
        <v>0</v>
      </c>
      <c r="E97" s="31">
        <f t="shared" ref="E97:M97" si="123">E82+E83+E84+E85+E86+E87+E89+E90+E93+E95</f>
        <v>0</v>
      </c>
      <c r="F97" s="31">
        <f t="shared" si="123"/>
        <v>0</v>
      </c>
      <c r="G97" s="31">
        <f t="shared" si="123"/>
        <v>0</v>
      </c>
      <c r="H97" s="31">
        <f t="shared" si="123"/>
        <v>0</v>
      </c>
      <c r="I97" s="31">
        <f t="shared" si="123"/>
        <v>0</v>
      </c>
      <c r="J97" s="31">
        <f t="shared" si="123"/>
        <v>0</v>
      </c>
      <c r="K97" s="31">
        <f t="shared" si="123"/>
        <v>0</v>
      </c>
      <c r="L97" s="31">
        <f t="shared" si="123"/>
        <v>0</v>
      </c>
      <c r="M97" s="31">
        <f t="shared" si="123"/>
        <v>0</v>
      </c>
      <c r="N97" s="31">
        <f>N82+N83+N84+N85+N86+N87+N89+N90+N93+N95</f>
        <v>0</v>
      </c>
      <c r="O97" s="31">
        <f t="shared" ref="O97:BJ97" si="124">O82+O83+O84+O85+O86+O87+O89+O90+O93+O95</f>
        <v>0</v>
      </c>
      <c r="P97" s="31">
        <f t="shared" si="124"/>
        <v>0</v>
      </c>
      <c r="Q97" s="31">
        <f t="shared" si="124"/>
        <v>0</v>
      </c>
      <c r="R97" s="31">
        <f t="shared" si="124"/>
        <v>0</v>
      </c>
      <c r="S97" s="31">
        <f t="shared" si="124"/>
        <v>0</v>
      </c>
      <c r="T97" s="31">
        <f t="shared" si="124"/>
        <v>0</v>
      </c>
      <c r="U97" s="31">
        <f t="shared" si="124"/>
        <v>0</v>
      </c>
      <c r="V97" s="31">
        <f t="shared" si="124"/>
        <v>0</v>
      </c>
      <c r="W97" s="31">
        <f t="shared" si="124"/>
        <v>0</v>
      </c>
      <c r="X97" s="31">
        <f t="shared" si="124"/>
        <v>0</v>
      </c>
      <c r="Y97" s="31">
        <f t="shared" si="124"/>
        <v>0</v>
      </c>
      <c r="Z97" s="31">
        <f t="shared" si="124"/>
        <v>0</v>
      </c>
      <c r="AA97" s="31">
        <f t="shared" si="124"/>
        <v>4123059</v>
      </c>
      <c r="AB97" s="31">
        <f t="shared" si="124"/>
        <v>4125558</v>
      </c>
      <c r="AC97" s="31">
        <f t="shared" si="124"/>
        <v>4128057</v>
      </c>
      <c r="AD97" s="31">
        <f t="shared" si="124"/>
        <v>4130556</v>
      </c>
      <c r="AE97" s="31">
        <f t="shared" si="124"/>
        <v>4133055</v>
      </c>
      <c r="AF97" s="31">
        <f t="shared" si="124"/>
        <v>4135554</v>
      </c>
      <c r="AG97" s="31">
        <f t="shared" si="124"/>
        <v>4138053</v>
      </c>
      <c r="AH97" s="31">
        <f t="shared" si="124"/>
        <v>4140552</v>
      </c>
      <c r="AI97" s="31">
        <f t="shared" si="124"/>
        <v>4143051</v>
      </c>
      <c r="AJ97" s="31">
        <f t="shared" si="124"/>
        <v>4145550</v>
      </c>
      <c r="AK97" s="31">
        <f t="shared" si="124"/>
        <v>4148049</v>
      </c>
      <c r="AL97" s="31">
        <f t="shared" si="124"/>
        <v>4150548</v>
      </c>
      <c r="AM97" s="31">
        <f t="shared" si="124"/>
        <v>4552983.7230000002</v>
      </c>
      <c r="AN97" s="31">
        <f t="shared" si="124"/>
        <v>4525737.1260000002</v>
      </c>
      <c r="AO97" s="31">
        <f t="shared" si="124"/>
        <v>4528478.5290000001</v>
      </c>
      <c r="AP97" s="31">
        <f t="shared" si="124"/>
        <v>4531219.932</v>
      </c>
      <c r="AQ97" s="31">
        <f t="shared" si="124"/>
        <v>4533961.335</v>
      </c>
      <c r="AR97" s="31">
        <f t="shared" si="124"/>
        <v>4536702.7379999999</v>
      </c>
      <c r="AS97" s="31">
        <f t="shared" si="124"/>
        <v>4539444.1410000008</v>
      </c>
      <c r="AT97" s="31">
        <f t="shared" si="124"/>
        <v>4542185.5440000007</v>
      </c>
      <c r="AU97" s="31">
        <f t="shared" si="124"/>
        <v>4544926.9470000006</v>
      </c>
      <c r="AV97" s="31">
        <f t="shared" si="124"/>
        <v>4547668.3500000006</v>
      </c>
      <c r="AW97" s="31">
        <f t="shared" si="124"/>
        <v>4550409.7530000005</v>
      </c>
      <c r="AX97" s="31">
        <f t="shared" si="124"/>
        <v>4553151.1560000004</v>
      </c>
      <c r="AY97" s="31">
        <f>AY82+AY83+AY84+AY85+AY86+AY87+AY89+AY90+AY93+AY95</f>
        <v>4953916.1826240001</v>
      </c>
      <c r="AZ97" s="31">
        <f t="shared" si="124"/>
        <v>4924001.9930880005</v>
      </c>
      <c r="BA97" s="31">
        <f t="shared" si="124"/>
        <v>4926984.6395520009</v>
      </c>
      <c r="BB97" s="31">
        <f t="shared" si="124"/>
        <v>4929967.2860160004</v>
      </c>
      <c r="BC97" s="31">
        <f t="shared" si="124"/>
        <v>4932949.9324800009</v>
      </c>
      <c r="BD97" s="31">
        <f t="shared" si="124"/>
        <v>4935932.5789440004</v>
      </c>
      <c r="BE97" s="31">
        <f t="shared" si="124"/>
        <v>4938915.2254080009</v>
      </c>
      <c r="BF97" s="31">
        <f t="shared" si="124"/>
        <v>4941897.8718720004</v>
      </c>
      <c r="BG97" s="31">
        <f t="shared" si="124"/>
        <v>4944880.5183360009</v>
      </c>
      <c r="BH97" s="31">
        <f t="shared" si="124"/>
        <v>4947863.1648000004</v>
      </c>
      <c r="BI97" s="31">
        <f t="shared" si="124"/>
        <v>4950845.8112640008</v>
      </c>
      <c r="BJ97" s="31">
        <f t="shared" si="124"/>
        <v>4953828.4577280004</v>
      </c>
    </row>
    <row r="98" spans="1:62" x14ac:dyDescent="0.25">
      <c r="A98" s="6" t="s">
        <v>84</v>
      </c>
      <c r="C98" s="31">
        <f>C97</f>
        <v>0</v>
      </c>
      <c r="D98" s="31">
        <f t="shared" ref="D98:N98" si="125">C98+D97</f>
        <v>0</v>
      </c>
      <c r="E98" s="31">
        <f t="shared" si="125"/>
        <v>0</v>
      </c>
      <c r="F98" s="31">
        <f t="shared" si="125"/>
        <v>0</v>
      </c>
      <c r="G98" s="31">
        <f t="shared" si="125"/>
        <v>0</v>
      </c>
      <c r="H98" s="31">
        <f t="shared" si="125"/>
        <v>0</v>
      </c>
      <c r="I98" s="31">
        <f t="shared" si="125"/>
        <v>0</v>
      </c>
      <c r="J98" s="31">
        <f t="shared" si="125"/>
        <v>0</v>
      </c>
      <c r="K98" s="31">
        <f t="shared" si="125"/>
        <v>0</v>
      </c>
      <c r="L98" s="31">
        <f t="shared" si="125"/>
        <v>0</v>
      </c>
      <c r="M98" s="31">
        <f t="shared" si="125"/>
        <v>0</v>
      </c>
      <c r="N98" s="31">
        <f t="shared" si="125"/>
        <v>0</v>
      </c>
      <c r="O98" s="31">
        <f>O97</f>
        <v>0</v>
      </c>
      <c r="P98" s="31">
        <f t="shared" ref="P98:Z98" si="126">O98+P97</f>
        <v>0</v>
      </c>
      <c r="Q98" s="31">
        <f t="shared" si="126"/>
        <v>0</v>
      </c>
      <c r="R98" s="31">
        <f t="shared" si="126"/>
        <v>0</v>
      </c>
      <c r="S98" s="31">
        <f t="shared" si="126"/>
        <v>0</v>
      </c>
      <c r="T98" s="31">
        <f t="shared" si="126"/>
        <v>0</v>
      </c>
      <c r="U98" s="31">
        <f t="shared" si="126"/>
        <v>0</v>
      </c>
      <c r="V98" s="31">
        <f t="shared" si="126"/>
        <v>0</v>
      </c>
      <c r="W98" s="31">
        <f t="shared" si="126"/>
        <v>0</v>
      </c>
      <c r="X98" s="31">
        <f t="shared" si="126"/>
        <v>0</v>
      </c>
      <c r="Y98" s="31">
        <f t="shared" si="126"/>
        <v>0</v>
      </c>
      <c r="Z98" s="31">
        <f t="shared" si="126"/>
        <v>0</v>
      </c>
      <c r="AA98" s="31">
        <f>AA97</f>
        <v>4123059</v>
      </c>
      <c r="AB98" s="31">
        <f t="shared" ref="AB98:AY98" si="127">AA98+AB97</f>
        <v>8248617</v>
      </c>
      <c r="AC98" s="31">
        <f t="shared" si="127"/>
        <v>12376674</v>
      </c>
      <c r="AD98" s="31">
        <f t="shared" si="127"/>
        <v>16507230</v>
      </c>
      <c r="AE98" s="31">
        <f t="shared" si="127"/>
        <v>20640285</v>
      </c>
      <c r="AF98" s="31">
        <f t="shared" si="127"/>
        <v>24775839</v>
      </c>
      <c r="AG98" s="31">
        <f t="shared" si="127"/>
        <v>28913892</v>
      </c>
      <c r="AH98" s="31">
        <f t="shared" si="127"/>
        <v>33054444</v>
      </c>
      <c r="AI98" s="31">
        <f t="shared" si="127"/>
        <v>37197495</v>
      </c>
      <c r="AJ98" s="31">
        <f t="shared" si="127"/>
        <v>41343045</v>
      </c>
      <c r="AK98" s="31">
        <f t="shared" si="127"/>
        <v>45491094</v>
      </c>
      <c r="AL98" s="31">
        <f t="shared" si="127"/>
        <v>49641642</v>
      </c>
      <c r="AM98" s="86">
        <f t="shared" si="127"/>
        <v>54194625.722999997</v>
      </c>
      <c r="AN98" s="31">
        <f t="shared" si="127"/>
        <v>58720362.848999999</v>
      </c>
      <c r="AO98" s="31">
        <f t="shared" si="127"/>
        <v>63248841.377999999</v>
      </c>
      <c r="AP98" s="31">
        <f t="shared" si="127"/>
        <v>67780061.310000002</v>
      </c>
      <c r="AQ98" s="31">
        <f t="shared" si="127"/>
        <v>72314022.644999996</v>
      </c>
      <c r="AR98" s="31">
        <f t="shared" si="127"/>
        <v>76850725.383000001</v>
      </c>
      <c r="AS98" s="31">
        <f t="shared" si="127"/>
        <v>81390169.524000004</v>
      </c>
      <c r="AT98" s="31">
        <f t="shared" si="127"/>
        <v>85932355.068000004</v>
      </c>
      <c r="AU98" s="31">
        <f t="shared" si="127"/>
        <v>90477282.015000001</v>
      </c>
      <c r="AV98" s="31">
        <f t="shared" si="127"/>
        <v>95024950.364999995</v>
      </c>
      <c r="AW98" s="31">
        <f t="shared" si="127"/>
        <v>99575360.118000001</v>
      </c>
      <c r="AX98" s="31">
        <f t="shared" si="127"/>
        <v>104128511.274</v>
      </c>
      <c r="AY98" s="86">
        <f t="shared" si="127"/>
        <v>109082427.456624</v>
      </c>
      <c r="AZ98" s="31">
        <f t="shared" ref="AZ98:BJ98" si="128">AY98+AZ97</f>
        <v>114006429.44971201</v>
      </c>
      <c r="BA98" s="31">
        <f t="shared" si="128"/>
        <v>118933414.08926401</v>
      </c>
      <c r="BB98" s="31">
        <f t="shared" si="128"/>
        <v>123863381.37528001</v>
      </c>
      <c r="BC98" s="31">
        <f t="shared" si="128"/>
        <v>128796331.30776002</v>
      </c>
      <c r="BD98" s="31">
        <f t="shared" si="128"/>
        <v>133732263.88670401</v>
      </c>
      <c r="BE98" s="31">
        <f t="shared" si="128"/>
        <v>138671179.11211202</v>
      </c>
      <c r="BF98" s="31">
        <f t="shared" si="128"/>
        <v>143613076.98398402</v>
      </c>
      <c r="BG98" s="31">
        <f t="shared" si="128"/>
        <v>148557957.50232002</v>
      </c>
      <c r="BH98" s="31">
        <f t="shared" si="128"/>
        <v>153505820.66712001</v>
      </c>
      <c r="BI98" s="31">
        <f t="shared" si="128"/>
        <v>158456666.47838402</v>
      </c>
      <c r="BJ98" s="31">
        <f t="shared" si="128"/>
        <v>163410494.93611202</v>
      </c>
    </row>
    <row r="99" spans="1:62" x14ac:dyDescent="0.25">
      <c r="A99" s="26" t="s">
        <v>85</v>
      </c>
      <c r="C99" s="31">
        <f>C88+C91+C94+C96</f>
        <v>0</v>
      </c>
      <c r="D99" s="31">
        <f t="shared" ref="D99:M99" si="129">D88+D91+D94+D96</f>
        <v>0</v>
      </c>
      <c r="E99" s="31">
        <f t="shared" si="129"/>
        <v>0</v>
      </c>
      <c r="F99" s="31">
        <f t="shared" si="129"/>
        <v>0</v>
      </c>
      <c r="G99" s="31">
        <f t="shared" si="129"/>
        <v>0</v>
      </c>
      <c r="H99" s="31">
        <f t="shared" si="129"/>
        <v>0</v>
      </c>
      <c r="I99" s="31">
        <f t="shared" si="129"/>
        <v>0</v>
      </c>
      <c r="J99" s="31">
        <f t="shared" si="129"/>
        <v>0</v>
      </c>
      <c r="K99" s="31">
        <f t="shared" si="129"/>
        <v>0</v>
      </c>
      <c r="L99" s="31">
        <f t="shared" si="129"/>
        <v>0</v>
      </c>
      <c r="M99" s="31">
        <f t="shared" si="129"/>
        <v>0</v>
      </c>
      <c r="N99" s="31">
        <f>N88+N91+N94+N96</f>
        <v>0</v>
      </c>
      <c r="O99" s="31">
        <f t="shared" ref="O99:BJ99" si="130">O88+O91+O94+O96</f>
        <v>0</v>
      </c>
      <c r="P99" s="31">
        <f t="shared" si="130"/>
        <v>0</v>
      </c>
      <c r="Q99" s="31">
        <f t="shared" si="130"/>
        <v>0</v>
      </c>
      <c r="R99" s="31">
        <f t="shared" si="130"/>
        <v>0</v>
      </c>
      <c r="S99" s="31">
        <f t="shared" si="130"/>
        <v>0</v>
      </c>
      <c r="T99" s="31">
        <f t="shared" si="130"/>
        <v>0</v>
      </c>
      <c r="U99" s="31">
        <f t="shared" si="130"/>
        <v>0</v>
      </c>
      <c r="V99" s="31">
        <f t="shared" si="130"/>
        <v>0</v>
      </c>
      <c r="W99" s="31">
        <f t="shared" si="130"/>
        <v>0</v>
      </c>
      <c r="X99" s="31">
        <f t="shared" si="130"/>
        <v>0</v>
      </c>
      <c r="Y99" s="31">
        <f t="shared" si="130"/>
        <v>0</v>
      </c>
      <c r="Z99" s="31">
        <f t="shared" si="130"/>
        <v>0</v>
      </c>
      <c r="AA99" s="31">
        <f t="shared" si="130"/>
        <v>627399</v>
      </c>
      <c r="AB99" s="31">
        <f t="shared" si="130"/>
        <v>1257297</v>
      </c>
      <c r="AC99" s="31">
        <f t="shared" si="130"/>
        <v>1889694</v>
      </c>
      <c r="AD99" s="31">
        <f t="shared" si="130"/>
        <v>2524590</v>
      </c>
      <c r="AE99" s="31">
        <f t="shared" si="130"/>
        <v>3161985</v>
      </c>
      <c r="AF99" s="31">
        <f t="shared" si="130"/>
        <v>2302479</v>
      </c>
      <c r="AG99" s="31">
        <f t="shared" si="130"/>
        <v>2944872</v>
      </c>
      <c r="AH99" s="31">
        <f t="shared" si="130"/>
        <v>3589764</v>
      </c>
      <c r="AI99" s="31">
        <f t="shared" si="130"/>
        <v>4237155</v>
      </c>
      <c r="AJ99" s="31">
        <f t="shared" si="130"/>
        <v>4887045</v>
      </c>
      <c r="AK99" s="31">
        <f t="shared" si="130"/>
        <v>5539434</v>
      </c>
      <c r="AL99" s="31">
        <f t="shared" si="130"/>
        <v>3193722</v>
      </c>
      <c r="AM99" s="31">
        <f t="shared" si="130"/>
        <v>3717044.7029999997</v>
      </c>
      <c r="AN99" s="31">
        <f t="shared" si="130"/>
        <v>1409242.8089999999</v>
      </c>
      <c r="AO99" s="31">
        <f t="shared" si="130"/>
        <v>2102982.318</v>
      </c>
      <c r="AP99" s="31">
        <f t="shared" si="130"/>
        <v>2799463.2299999995</v>
      </c>
      <c r="AQ99" s="31">
        <f t="shared" si="130"/>
        <v>3498685.5449999999</v>
      </c>
      <c r="AR99" s="31">
        <f t="shared" si="130"/>
        <v>2555807.463</v>
      </c>
      <c r="AS99" s="31">
        <f t="shared" si="130"/>
        <v>3260512.5839999998</v>
      </c>
      <c r="AT99" s="31">
        <f t="shared" si="130"/>
        <v>3967959.108</v>
      </c>
      <c r="AU99" s="31">
        <f t="shared" si="130"/>
        <v>4678147.0349999992</v>
      </c>
      <c r="AV99" s="31">
        <f t="shared" si="130"/>
        <v>5391076.3649999993</v>
      </c>
      <c r="AW99" s="31">
        <f t="shared" si="130"/>
        <v>6106747.0979999993</v>
      </c>
      <c r="AX99" s="31">
        <f t="shared" si="130"/>
        <v>3533501.0339999991</v>
      </c>
      <c r="AY99" s="31">
        <f t="shared" si="130"/>
        <v>4071403.7288639992</v>
      </c>
      <c r="AZ99" s="31">
        <f t="shared" si="130"/>
        <v>1533526.0681920003</v>
      </c>
      <c r="BA99" s="31">
        <f t="shared" si="130"/>
        <v>2288314.6539840004</v>
      </c>
      <c r="BB99" s="31">
        <f t="shared" si="130"/>
        <v>3046085.8862400004</v>
      </c>
      <c r="BC99" s="31">
        <f t="shared" si="130"/>
        <v>3806839.7649600003</v>
      </c>
      <c r="BD99" s="31">
        <f t="shared" si="130"/>
        <v>2780988.4117440004</v>
      </c>
      <c r="BE99" s="31">
        <f t="shared" si="130"/>
        <v>3547707.5833920003</v>
      </c>
      <c r="BF99" s="31">
        <f t="shared" si="130"/>
        <v>4317409.4015040006</v>
      </c>
      <c r="BG99" s="31">
        <f t="shared" si="130"/>
        <v>5090093.866080001</v>
      </c>
      <c r="BH99" s="31">
        <f t="shared" si="130"/>
        <v>5865760.9771200009</v>
      </c>
      <c r="BI99" s="31">
        <f t="shared" si="130"/>
        <v>6644410.7346240012</v>
      </c>
      <c r="BJ99" s="31">
        <f t="shared" si="130"/>
        <v>3844719.0169919999</v>
      </c>
    </row>
    <row r="100" spans="1:62" x14ac:dyDescent="0.25">
      <c r="A100" s="6" t="s">
        <v>86</v>
      </c>
      <c r="C100" s="31">
        <f>C82+C83+C84+C85+C86+C89</f>
        <v>0</v>
      </c>
      <c r="D100" s="31">
        <f>D82+D83+D84+D85+D86+D89</f>
        <v>0</v>
      </c>
      <c r="E100" s="31">
        <f>E82+E83+E84+E85+E86+E89</f>
        <v>0</v>
      </c>
      <c r="F100" s="31">
        <f>F82+F83+F84+F85+F86+F89</f>
        <v>0</v>
      </c>
      <c r="G100" s="31">
        <f>G82+G83+G84+G85+G86+G89</f>
        <v>0</v>
      </c>
      <c r="H100" s="31">
        <f>H82+H83+H84+H85+H86+H89+G90+G91</f>
        <v>0</v>
      </c>
      <c r="I100" s="31">
        <f>I82+I83+I84+I85+I86+I89</f>
        <v>0</v>
      </c>
      <c r="J100" s="31">
        <f>J82+J83+J84+J85+J86+J89</f>
        <v>0</v>
      </c>
      <c r="K100" s="31">
        <f>K82+K83+K84+K85+K86+K89</f>
        <v>0</v>
      </c>
      <c r="L100" s="31">
        <f>L82+L83+L84+L85+L86+L89</f>
        <v>0</v>
      </c>
      <c r="M100" s="31">
        <f>M82+M83+M84+M85+M86+M89</f>
        <v>0</v>
      </c>
      <c r="N100" s="31">
        <f>N82+N83+N84+M88+N88+N85+N86+N89+M96+N95+N87</f>
        <v>0</v>
      </c>
      <c r="O100" s="31">
        <f>O82+O83+O84+O85+O86+O89+O94</f>
        <v>0</v>
      </c>
      <c r="P100" s="42">
        <f>P82+P83+P84+P85+P86+P89+P91</f>
        <v>0</v>
      </c>
      <c r="Q100" s="31">
        <f>Q82+Q83+Q84+Q85+Q86+Q89</f>
        <v>0</v>
      </c>
      <c r="R100" s="31">
        <f>R82+R83+R84+R85+R86+R89</f>
        <v>0</v>
      </c>
      <c r="S100" s="31">
        <f>S82+S83+S84+S85+S86+S89</f>
        <v>0</v>
      </c>
      <c r="T100" s="31">
        <f>T82+T83+T84+T85+T86+T89+S90+S91</f>
        <v>0</v>
      </c>
      <c r="U100" s="31">
        <f>U82+U83+U84+U85+U86+U89</f>
        <v>0</v>
      </c>
      <c r="V100" s="31">
        <f>V82+V83+V84+V85+V86+V89</f>
        <v>0</v>
      </c>
      <c r="W100" s="31">
        <f>W82+W83+W84+W85+W86+W89</f>
        <v>0</v>
      </c>
      <c r="X100" s="31">
        <f>X82+X83+X84+X85+X86+X89</f>
        <v>0</v>
      </c>
      <c r="Y100" s="31">
        <f>Y82+Y83+Y84+Y85+Y86+Y89</f>
        <v>0</v>
      </c>
      <c r="Z100" s="31">
        <f>Z82+Z83+Z84+Y88+Z88+Z85+Z86+Z89+Y96+Z95+Z87</f>
        <v>0</v>
      </c>
      <c r="AA100" s="31">
        <f>AA82+AA83+AA84+AA85+AA86+AA89+AA90+AA94</f>
        <v>3748059</v>
      </c>
      <c r="AB100" s="42">
        <f>AB82+AB83+AB84+AB85+AB86+AB89+AB91</f>
        <v>3995460</v>
      </c>
      <c r="AC100" s="31">
        <f>AC82+AC83+AC84+AC85+AC86+AC89</f>
        <v>3495660</v>
      </c>
      <c r="AD100" s="31">
        <f>AD82+AD83+AD84+AD85+AD86+AD89</f>
        <v>3495660</v>
      </c>
      <c r="AE100" s="31">
        <f>AE82+AE83+AE84+AE85+AE86+AE89</f>
        <v>3495660</v>
      </c>
      <c r="AF100" s="31">
        <f>AF82+AF83+AF84+AF85+AF86+AF89+AE90+AE91</f>
        <v>4995060</v>
      </c>
      <c r="AG100" s="31">
        <f>AG82+AG83+AG84+AG85+AG86+AG89</f>
        <v>3495660</v>
      </c>
      <c r="AH100" s="31">
        <f>AH82+AH83+AH84+AH85+AH86+AH89</f>
        <v>3495660</v>
      </c>
      <c r="AI100" s="31">
        <f>AI82+AI83+AI84+AI85+AI86+AI89</f>
        <v>3495660</v>
      </c>
      <c r="AJ100" s="31">
        <f>AJ82+AJ83+AJ84+AJ85+AJ86+AJ89</f>
        <v>3495660</v>
      </c>
      <c r="AK100" s="31">
        <f>AK82+AK83+AK84+AK85+AK86+AK89</f>
        <v>3495660</v>
      </c>
      <c r="AL100" s="31">
        <f>AL82+AL83+AL84+AK88+AL88+AL85+AL86+AL89+AK96+AL95+AL87</f>
        <v>6496260</v>
      </c>
      <c r="AM100" s="31">
        <f>AM82+AM83+AM84+AM85+AM86+AM89+AM94</f>
        <v>3867468.423</v>
      </c>
      <c r="AN100" s="42">
        <f>AN82+AN83+AN84+AN85+AN86+AN89+AN91</f>
        <v>4383019.62</v>
      </c>
      <c r="AO100" s="31">
        <f>AO82+AO83+AO84+AO85+AO86+AO89</f>
        <v>3834739.02</v>
      </c>
      <c r="AP100" s="31">
        <f>AP82+AP83+AP84+AP85+AP86+AP89</f>
        <v>3834739.02</v>
      </c>
      <c r="AQ100" s="31">
        <f>AQ82+AQ83+AQ84+AQ85+AQ86+AQ89</f>
        <v>3834739.02</v>
      </c>
      <c r="AR100" s="31">
        <f>AR82+AR83+AR84+AR85+AR86+AR89+AQ90+AQ91</f>
        <v>5479580.8200000003</v>
      </c>
      <c r="AS100" s="31">
        <f>AS82+AS83+AS84+AS85+AS86+AS89</f>
        <v>3834739.02</v>
      </c>
      <c r="AT100" s="31">
        <f>AT82+AT83+AT84+AT85+AT86+AT89</f>
        <v>3834739.02</v>
      </c>
      <c r="AU100" s="31">
        <f>AU82+AU83+AU84+AU85+AU86+AU89</f>
        <v>3834739.02</v>
      </c>
      <c r="AV100" s="31">
        <f>AV82+AV83+AV84+AV85+AV86+AV89</f>
        <v>3834739.02</v>
      </c>
      <c r="AW100" s="31">
        <f>AW82+AW83+AW84+AW85+AW86+AW89</f>
        <v>3834739.02</v>
      </c>
      <c r="AX100" s="31">
        <f>AX82+AX83+AX84+AW88+AX88+AX85+AX86+AX89+AW96+AX95+AX87</f>
        <v>7126397.2199999988</v>
      </c>
      <c r="AY100" s="31">
        <f>AY82+AY83+AY84+AY85+AY86+AY89+AY94</f>
        <v>4208075.5362240002</v>
      </c>
      <c r="AZ100" s="42">
        <f>AZ82+AZ83+AZ84+AZ85+AZ86+AZ89+AZ91</f>
        <v>4768725.3465600004</v>
      </c>
      <c r="BA100" s="31">
        <f>BA82+BA83+BA84+BA85+BA86+BA89</f>
        <v>4172196.05376</v>
      </c>
      <c r="BB100" s="31">
        <f>BB82+BB83+BB84+BB85+BB86+BB89</f>
        <v>4172196.05376</v>
      </c>
      <c r="BC100" s="31">
        <f>BC82+BC83+BC84+BC85+BC86+BC89</f>
        <v>4172196.05376</v>
      </c>
      <c r="BD100" s="31">
        <f>BD82+BD83+BD84+BD85+BD86+BD89+BC90+BC91</f>
        <v>5961783.9321600003</v>
      </c>
      <c r="BE100" s="31">
        <f>BE82+BE83+BE84+BE85+BE86+BE89</f>
        <v>4172196.05376</v>
      </c>
      <c r="BF100" s="31">
        <f>BF82+BF83+BF84+BF85+BF86+BF89</f>
        <v>4172196.05376</v>
      </c>
      <c r="BG100" s="31">
        <f>BG82+BG83+BG84+BG85+BG86+BG89</f>
        <v>4172196.05376</v>
      </c>
      <c r="BH100" s="31">
        <f>BH82+BH83+BH84+BH85+BH86+BH89</f>
        <v>4172196.05376</v>
      </c>
      <c r="BI100" s="31">
        <f>BI82+BI83+BI84+BI85+BI86+BI89</f>
        <v>4172196.05376</v>
      </c>
      <c r="BJ100" s="31">
        <f>BJ82+BJ83+BJ84+BI88+BJ88+BJ85+BJ86+BJ89+BI96+BJ95+BJ87</f>
        <v>7753520.1753600016</v>
      </c>
    </row>
    <row r="102" spans="1:62" x14ac:dyDescent="0.25">
      <c r="A102" s="21" t="str">
        <f>'Datos de Entrada'!A42</f>
        <v>Ingenieros desarrollo (soporte)</v>
      </c>
      <c r="C102" s="4">
        <f>LOOKUP(C79,'Datos de Entrada'!$C$2:$G$2,'Datos de Entrada'!$C$42:$G$42)</f>
        <v>4</v>
      </c>
      <c r="D102" s="4">
        <f>LOOKUP(D79,'Datos de Entrada'!$C$2:$G$2,'Datos de Entrada'!$C$42:$G$42)</f>
        <v>4</v>
      </c>
      <c r="E102" s="4">
        <f>LOOKUP(E79,'Datos de Entrada'!$C$2:$G$2,'Datos de Entrada'!$C$42:$G$42)</f>
        <v>4</v>
      </c>
      <c r="F102" s="4">
        <f>LOOKUP(F79,'Datos de Entrada'!$C$2:$G$2,'Datos de Entrada'!$C$42:$G$42)</f>
        <v>4</v>
      </c>
      <c r="G102" s="4">
        <f>LOOKUP(G79,'Datos de Entrada'!$C$2:$G$2,'Datos de Entrada'!$C$42:$G$42)</f>
        <v>4</v>
      </c>
      <c r="H102" s="4">
        <f>LOOKUP(H79,'Datos de Entrada'!$C$2:$G$2,'Datos de Entrada'!$C$42:$G$42)</f>
        <v>4</v>
      </c>
      <c r="I102" s="4">
        <f>LOOKUP(I79,'Datos de Entrada'!$C$2:$G$2,'Datos de Entrada'!$C$42:$G$42)</f>
        <v>4</v>
      </c>
      <c r="J102" s="4">
        <f>LOOKUP(J79,'Datos de Entrada'!$C$2:$G$2,'Datos de Entrada'!$C$42:$G$42)</f>
        <v>4</v>
      </c>
      <c r="K102" s="4">
        <f>LOOKUP(K79,'Datos de Entrada'!$C$2:$G$2,'Datos de Entrada'!$C$42:$G$42)</f>
        <v>4</v>
      </c>
      <c r="L102" s="4">
        <f>LOOKUP(L79,'Datos de Entrada'!$C$2:$G$2,'Datos de Entrada'!$C$42:$G$42)</f>
        <v>4</v>
      </c>
      <c r="M102" s="4">
        <f>LOOKUP(M79,'Datos de Entrada'!$C$2:$G$2,'Datos de Entrada'!$C$42:$G$42)</f>
        <v>4</v>
      </c>
      <c r="N102" s="4">
        <f>LOOKUP(N79,'Datos de Entrada'!$C$2:$G$2,'Datos de Entrada'!$C$42:$G$42)</f>
        <v>4</v>
      </c>
      <c r="O102" s="4">
        <f>LOOKUP(O79,'Datos de Entrada'!$C$2:$G$2,'Datos de Entrada'!$C$42:$G$42)</f>
        <v>4</v>
      </c>
      <c r="P102" s="4">
        <f>LOOKUP(P79,'Datos de Entrada'!$C$2:$G$2,'Datos de Entrada'!$C$42:$G$42)</f>
        <v>4</v>
      </c>
      <c r="Q102" s="4">
        <f>LOOKUP(Q79,'Datos de Entrada'!$C$2:$G$2,'Datos de Entrada'!$C$42:$G$42)</f>
        <v>4</v>
      </c>
      <c r="R102" s="4">
        <f>LOOKUP(R79,'Datos de Entrada'!$C$2:$G$2,'Datos de Entrada'!$C$42:$G$42)</f>
        <v>4</v>
      </c>
      <c r="S102" s="4">
        <f>LOOKUP(S79,'Datos de Entrada'!$C$2:$G$2,'Datos de Entrada'!$C$42:$G$42)</f>
        <v>4</v>
      </c>
      <c r="T102" s="4">
        <f>LOOKUP(T79,'Datos de Entrada'!$C$2:$G$2,'Datos de Entrada'!$C$42:$G$42)</f>
        <v>4</v>
      </c>
      <c r="U102" s="4">
        <f>LOOKUP(U79,'Datos de Entrada'!$C$2:$G$2,'Datos de Entrada'!$C$42:$G$42)</f>
        <v>4</v>
      </c>
      <c r="V102" s="4">
        <f>LOOKUP(V79,'Datos de Entrada'!$C$2:$G$2,'Datos de Entrada'!$C$42:$G$42)</f>
        <v>4</v>
      </c>
      <c r="W102" s="4">
        <f>LOOKUP(W79,'Datos de Entrada'!$C$2:$G$2,'Datos de Entrada'!$C$42:$G$42)</f>
        <v>4</v>
      </c>
      <c r="X102" s="4">
        <f>LOOKUP(X79,'Datos de Entrada'!$C$2:$G$2,'Datos de Entrada'!$C$42:$G$42)</f>
        <v>4</v>
      </c>
      <c r="Y102" s="4">
        <f>LOOKUP(Y79,'Datos de Entrada'!$C$2:$G$2,'Datos de Entrada'!$C$42:$G$42)</f>
        <v>4</v>
      </c>
      <c r="Z102" s="4">
        <f>LOOKUP(Z79,'Datos de Entrada'!$C$2:$G$2,'Datos de Entrada'!$C$42:$G$42)</f>
        <v>4</v>
      </c>
      <c r="AA102" s="4">
        <f>LOOKUP(AA79,'Datos de Entrada'!$C$2:$G$2,'Datos de Entrada'!$C$42:$G$42)</f>
        <v>3</v>
      </c>
      <c r="AB102" s="4">
        <f>LOOKUP(AB79,'Datos de Entrada'!$C$2:$G$2,'Datos de Entrada'!$C$42:$G$42)</f>
        <v>3</v>
      </c>
      <c r="AC102" s="4">
        <f>LOOKUP(AC79,'Datos de Entrada'!$C$2:$G$2,'Datos de Entrada'!$C$42:$G$42)</f>
        <v>3</v>
      </c>
      <c r="AD102" s="4">
        <f>LOOKUP(AD79,'Datos de Entrada'!$C$2:$G$2,'Datos de Entrada'!$C$42:$G$42)</f>
        <v>3</v>
      </c>
      <c r="AE102" s="4">
        <f>LOOKUP(AE79,'Datos de Entrada'!$C$2:$G$2,'Datos de Entrada'!$C$42:$G$42)</f>
        <v>3</v>
      </c>
      <c r="AF102" s="4">
        <f>LOOKUP(AF79,'Datos de Entrada'!$C$2:$G$2,'Datos de Entrada'!$C$42:$G$42)</f>
        <v>3</v>
      </c>
      <c r="AG102" s="4">
        <f>LOOKUP(AG79,'Datos de Entrada'!$C$2:$G$2,'Datos de Entrada'!$C$42:$G$42)</f>
        <v>3</v>
      </c>
      <c r="AH102" s="4">
        <f>LOOKUP(AH79,'Datos de Entrada'!$C$2:$G$2,'Datos de Entrada'!$C$42:$G$42)</f>
        <v>3</v>
      </c>
      <c r="AI102" s="4">
        <f>LOOKUP(AI79,'Datos de Entrada'!$C$2:$G$2,'Datos de Entrada'!$C$42:$G$42)</f>
        <v>3</v>
      </c>
      <c r="AJ102" s="4">
        <f>LOOKUP(AJ79,'Datos de Entrada'!$C$2:$G$2,'Datos de Entrada'!$C$42:$G$42)</f>
        <v>3</v>
      </c>
      <c r="AK102" s="4">
        <f>LOOKUP(AK79,'Datos de Entrada'!$C$2:$G$2,'Datos de Entrada'!$C$42:$G$42)</f>
        <v>3</v>
      </c>
      <c r="AL102" s="4">
        <f>LOOKUP(AL79,'Datos de Entrada'!$C$2:$G$2,'Datos de Entrada'!$C$42:$G$42)</f>
        <v>3</v>
      </c>
      <c r="AM102" s="4">
        <f>LOOKUP(AM79,'Datos de Entrada'!$C$2:$G$2,'Datos de Entrada'!$C$42:$G$42)</f>
        <v>3</v>
      </c>
      <c r="AN102" s="4">
        <f>LOOKUP(AN79,'Datos de Entrada'!$C$2:$G$2,'Datos de Entrada'!$C$42:$G$42)</f>
        <v>3</v>
      </c>
      <c r="AO102" s="4">
        <f>LOOKUP(AO79,'Datos de Entrada'!$C$2:$G$2,'Datos de Entrada'!$C$42:$G$42)</f>
        <v>3</v>
      </c>
      <c r="AP102" s="4">
        <f>LOOKUP(AP79,'Datos de Entrada'!$C$2:$G$2,'Datos de Entrada'!$C$42:$G$42)</f>
        <v>3</v>
      </c>
      <c r="AQ102" s="4">
        <f>LOOKUP(AQ79,'Datos de Entrada'!$C$2:$G$2,'Datos de Entrada'!$C$42:$G$42)</f>
        <v>3</v>
      </c>
      <c r="AR102" s="4">
        <f>LOOKUP(AR79,'Datos de Entrada'!$C$2:$G$2,'Datos de Entrada'!$C$42:$G$42)</f>
        <v>3</v>
      </c>
      <c r="AS102" s="4">
        <f>LOOKUP(AS79,'Datos de Entrada'!$C$2:$G$2,'Datos de Entrada'!$C$42:$G$42)</f>
        <v>3</v>
      </c>
      <c r="AT102" s="4">
        <f>LOOKUP(AT79,'Datos de Entrada'!$C$2:$G$2,'Datos de Entrada'!$C$42:$G$42)</f>
        <v>3</v>
      </c>
      <c r="AU102" s="4">
        <f>LOOKUP(AU79,'Datos de Entrada'!$C$2:$G$2,'Datos de Entrada'!$C$42:$G$42)</f>
        <v>3</v>
      </c>
      <c r="AV102" s="4">
        <f>LOOKUP(AV79,'Datos de Entrada'!$C$2:$G$2,'Datos de Entrada'!$C$42:$G$42)</f>
        <v>3</v>
      </c>
      <c r="AW102" s="4">
        <f>LOOKUP(AW79,'Datos de Entrada'!$C$2:$G$2,'Datos de Entrada'!$C$42:$G$42)</f>
        <v>3</v>
      </c>
      <c r="AX102" s="4">
        <f>LOOKUP(AX79,'Datos de Entrada'!$C$2:$G$2,'Datos de Entrada'!$C$42:$G$42)</f>
        <v>3</v>
      </c>
      <c r="AY102" s="4">
        <f>LOOKUP(AY79,'Datos de Entrada'!$C$2:$G$2,'Datos de Entrada'!$C$42:$G$42)</f>
        <v>3</v>
      </c>
      <c r="AZ102" s="4">
        <f>LOOKUP(AZ79,'Datos de Entrada'!$C$2:$G$2,'Datos de Entrada'!$C$42:$G$42)</f>
        <v>3</v>
      </c>
      <c r="BA102" s="4">
        <f>LOOKUP(BA79,'Datos de Entrada'!$C$2:$G$2,'Datos de Entrada'!$C$42:$G$42)</f>
        <v>3</v>
      </c>
      <c r="BB102" s="4">
        <f>LOOKUP(BB79,'Datos de Entrada'!$C$2:$G$2,'Datos de Entrada'!$C$42:$G$42)</f>
        <v>3</v>
      </c>
      <c r="BC102" s="4">
        <f>LOOKUP(BC79,'Datos de Entrada'!$C$2:$G$2,'Datos de Entrada'!$C$42:$G$42)</f>
        <v>3</v>
      </c>
      <c r="BD102" s="4">
        <f>LOOKUP(BD79,'Datos de Entrada'!$C$2:$G$2,'Datos de Entrada'!$C$42:$G$42)</f>
        <v>3</v>
      </c>
      <c r="BE102" s="4">
        <f>LOOKUP(BE79,'Datos de Entrada'!$C$2:$G$2,'Datos de Entrada'!$C$42:$G$42)</f>
        <v>3</v>
      </c>
      <c r="BF102" s="4">
        <f>LOOKUP(BF79,'Datos de Entrada'!$C$2:$G$2,'Datos de Entrada'!$C$42:$G$42)</f>
        <v>3</v>
      </c>
      <c r="BG102" s="4">
        <f>LOOKUP(BG79,'Datos de Entrada'!$C$2:$G$2,'Datos de Entrada'!$C$42:$G$42)</f>
        <v>3</v>
      </c>
      <c r="BH102" s="4">
        <f>LOOKUP(BH79,'Datos de Entrada'!$C$2:$G$2,'Datos de Entrada'!$C$42:$G$42)</f>
        <v>3</v>
      </c>
      <c r="BI102" s="4">
        <f>LOOKUP(BI79,'Datos de Entrada'!$C$2:$G$2,'Datos de Entrada'!$C$42:$G$42)</f>
        <v>3</v>
      </c>
      <c r="BJ102" s="4">
        <f>LOOKUP(BJ79,'Datos de Entrada'!$C$2:$G$2,'Datos de Entrada'!$C$42:$G$42)</f>
        <v>3</v>
      </c>
    </row>
    <row r="103" spans="1:62" x14ac:dyDescent="0.25">
      <c r="A103" s="6" t="s">
        <v>75</v>
      </c>
      <c r="C103" s="22">
        <f>LOOKUP(C79,'Datos de Entrada'!$C$2:$G$2,'Datos de Entrada'!$C$43:$G$43)*C102</f>
        <v>6000000</v>
      </c>
      <c r="D103" s="22">
        <f>LOOKUP(D79,'Datos de Entrada'!$C$2:$G$2,'Datos de Entrada'!$C$43:$G$43)*D102</f>
        <v>6000000</v>
      </c>
      <c r="E103" s="22">
        <f>LOOKUP(E79,'Datos de Entrada'!$C$2:$G$2,'Datos de Entrada'!$C$43:$G$43)*E102</f>
        <v>6000000</v>
      </c>
      <c r="F103" s="22">
        <f>LOOKUP(F79,'Datos de Entrada'!$C$2:$G$2,'Datos de Entrada'!$C$43:$G$43)*F102</f>
        <v>6000000</v>
      </c>
      <c r="G103" s="22">
        <f>LOOKUP(G79,'Datos de Entrada'!$C$2:$G$2,'Datos de Entrada'!$C$43:$G$43)*G102</f>
        <v>6000000</v>
      </c>
      <c r="H103" s="22">
        <f>LOOKUP(H79,'Datos de Entrada'!$C$2:$G$2,'Datos de Entrada'!$C$43:$G$43)*H102</f>
        <v>6000000</v>
      </c>
      <c r="I103" s="22">
        <f>LOOKUP(I79,'Datos de Entrada'!$C$2:$G$2,'Datos de Entrada'!$C$43:$G$43)*I102</f>
        <v>6000000</v>
      </c>
      <c r="J103" s="22">
        <f>LOOKUP(J79,'Datos de Entrada'!$C$2:$G$2,'Datos de Entrada'!$C$43:$G$43)*J102</f>
        <v>6000000</v>
      </c>
      <c r="K103" s="22">
        <f>LOOKUP(K79,'Datos de Entrada'!$C$2:$G$2,'Datos de Entrada'!$C$43:$G$43)*K102</f>
        <v>6000000</v>
      </c>
      <c r="L103" s="22">
        <f>LOOKUP(L79,'Datos de Entrada'!$C$2:$G$2,'Datos de Entrada'!$C$43:$G$43)*L102</f>
        <v>6000000</v>
      </c>
      <c r="M103" s="22">
        <f>LOOKUP(M79,'Datos de Entrada'!$C$2:$G$2,'Datos de Entrada'!$C$43:$G$43)*M102</f>
        <v>6000000</v>
      </c>
      <c r="N103" s="22">
        <f>LOOKUP(N79,'Datos de Entrada'!$C$2:$G$2,'Datos de Entrada'!$C$43:$G$43)*N102</f>
        <v>6000000</v>
      </c>
      <c r="O103" s="22">
        <f>LOOKUP(O79,'Datos de Entrada'!$C$2:$G$2,'Datos de Entrada'!$C$43:$G$43)*O102</f>
        <v>6555000</v>
      </c>
      <c r="P103" s="22">
        <f>LOOKUP(P79,'Datos de Entrada'!$C$2:$G$2,'Datos de Entrada'!$C$43:$G$43)*P102</f>
        <v>6555000</v>
      </c>
      <c r="Q103" s="22">
        <f>LOOKUP(Q79,'Datos de Entrada'!$C$2:$G$2,'Datos de Entrada'!$C$43:$G$43)*Q102</f>
        <v>6555000</v>
      </c>
      <c r="R103" s="22">
        <f>LOOKUP(R79,'Datos de Entrada'!$C$2:$G$2,'Datos de Entrada'!$C$43:$G$43)*R102</f>
        <v>6555000</v>
      </c>
      <c r="S103" s="22">
        <f>LOOKUP(S79,'Datos de Entrada'!$C$2:$G$2,'Datos de Entrada'!$C$43:$G$43)*S102</f>
        <v>6555000</v>
      </c>
      <c r="T103" s="22">
        <f>LOOKUP(T79,'Datos de Entrada'!$C$2:$G$2,'Datos de Entrada'!$C$43:$G$43)*T102</f>
        <v>6555000</v>
      </c>
      <c r="U103" s="22">
        <f>LOOKUP(U79,'Datos de Entrada'!$C$2:$G$2,'Datos de Entrada'!$C$43:$G$43)*U102</f>
        <v>6555000</v>
      </c>
      <c r="V103" s="22">
        <f>LOOKUP(V79,'Datos de Entrada'!$C$2:$G$2,'Datos de Entrada'!$C$43:$G$43)*V102</f>
        <v>6555000</v>
      </c>
      <c r="W103" s="22">
        <f>LOOKUP(W79,'Datos de Entrada'!$C$2:$G$2,'Datos de Entrada'!$C$43:$G$43)*W102</f>
        <v>6555000</v>
      </c>
      <c r="X103" s="22">
        <f>LOOKUP(X79,'Datos de Entrada'!$C$2:$G$2,'Datos de Entrada'!$C$43:$G$43)*X102</f>
        <v>6555000</v>
      </c>
      <c r="Y103" s="22">
        <f>LOOKUP(Y79,'Datos de Entrada'!$C$2:$G$2,'Datos de Entrada'!$C$43:$G$43)*Y102</f>
        <v>6555000</v>
      </c>
      <c r="Z103" s="22">
        <f>LOOKUP(Z79,'Datos de Entrada'!$C$2:$G$2,'Datos de Entrada'!$C$43:$G$43)*Z102</f>
        <v>6555000</v>
      </c>
      <c r="AA103" s="22">
        <f>LOOKUP(AA79,'Datos de Entrada'!$C$2:$G$2,'Datos de Entrada'!$C$43:$G$43)*AA102</f>
        <v>5375919.3749999991</v>
      </c>
      <c r="AB103" s="22">
        <f>LOOKUP(AB79,'Datos de Entrada'!$C$2:$G$2,'Datos de Entrada'!$C$43:$G$43)*AB102</f>
        <v>5375919.3749999991</v>
      </c>
      <c r="AC103" s="22">
        <f>LOOKUP(AC79,'Datos de Entrada'!$C$2:$G$2,'Datos de Entrada'!$C$43:$G$43)*AC102</f>
        <v>5375919.3749999991</v>
      </c>
      <c r="AD103" s="22">
        <f>LOOKUP(AD79,'Datos de Entrada'!$C$2:$G$2,'Datos de Entrada'!$C$43:$G$43)*AD102</f>
        <v>5375919.3749999991</v>
      </c>
      <c r="AE103" s="22">
        <f>LOOKUP(AE79,'Datos de Entrada'!$C$2:$G$2,'Datos de Entrada'!$C$43:$G$43)*AE102</f>
        <v>5375919.3749999991</v>
      </c>
      <c r="AF103" s="22">
        <f>LOOKUP(AF79,'Datos de Entrada'!$C$2:$G$2,'Datos de Entrada'!$C$43:$G$43)*AF102</f>
        <v>5375919.3749999991</v>
      </c>
      <c r="AG103" s="22">
        <f>LOOKUP(AG79,'Datos de Entrada'!$C$2:$G$2,'Datos de Entrada'!$C$43:$G$43)*AG102</f>
        <v>5375919.3749999991</v>
      </c>
      <c r="AH103" s="22">
        <f>LOOKUP(AH79,'Datos de Entrada'!$C$2:$G$2,'Datos de Entrada'!$C$43:$G$43)*AH102</f>
        <v>5375919.3749999991</v>
      </c>
      <c r="AI103" s="22">
        <f>LOOKUP(AI79,'Datos de Entrada'!$C$2:$G$2,'Datos de Entrada'!$C$43:$G$43)*AI102</f>
        <v>5375919.3749999991</v>
      </c>
      <c r="AJ103" s="22">
        <f>LOOKUP(AJ79,'Datos de Entrada'!$C$2:$G$2,'Datos de Entrada'!$C$43:$G$43)*AJ102</f>
        <v>5375919.3749999991</v>
      </c>
      <c r="AK103" s="22">
        <f>LOOKUP(AK79,'Datos de Entrada'!$C$2:$G$2,'Datos de Entrada'!$C$43:$G$43)*AK102</f>
        <v>5375919.3749999991</v>
      </c>
      <c r="AL103" s="22">
        <f>LOOKUP(AL79,'Datos de Entrada'!$C$2:$G$2,'Datos de Entrada'!$C$43:$G$43)*AL102</f>
        <v>5375919.3749999991</v>
      </c>
      <c r="AM103" s="22">
        <f>LOOKUP(AM79,'Datos de Entrada'!$C$2:$G$2,'Datos de Entrada'!$C$43:$G$43)*AM102</f>
        <v>5897383.5543749994</v>
      </c>
      <c r="AN103" s="22">
        <f>LOOKUP(AN79,'Datos de Entrada'!$C$2:$G$2,'Datos de Entrada'!$C$43:$G$43)*AN102</f>
        <v>5897383.5543749994</v>
      </c>
      <c r="AO103" s="22">
        <f>LOOKUP(AO79,'Datos de Entrada'!$C$2:$G$2,'Datos de Entrada'!$C$43:$G$43)*AO102</f>
        <v>5897383.5543749994</v>
      </c>
      <c r="AP103" s="22">
        <f>LOOKUP(AP79,'Datos de Entrada'!$C$2:$G$2,'Datos de Entrada'!$C$43:$G$43)*AP102</f>
        <v>5897383.5543749994</v>
      </c>
      <c r="AQ103" s="22">
        <f>LOOKUP(AQ79,'Datos de Entrada'!$C$2:$G$2,'Datos de Entrada'!$C$43:$G$43)*AQ102</f>
        <v>5897383.5543749994</v>
      </c>
      <c r="AR103" s="22">
        <f>LOOKUP(AR79,'Datos de Entrada'!$C$2:$G$2,'Datos de Entrada'!$C$43:$G$43)*AR102</f>
        <v>5897383.5543749994</v>
      </c>
      <c r="AS103" s="22">
        <f>LOOKUP(AS79,'Datos de Entrada'!$C$2:$G$2,'Datos de Entrada'!$C$43:$G$43)*AS102</f>
        <v>5897383.5543749994</v>
      </c>
      <c r="AT103" s="22">
        <f>LOOKUP(AT79,'Datos de Entrada'!$C$2:$G$2,'Datos de Entrada'!$C$43:$G$43)*AT102</f>
        <v>5897383.5543749994</v>
      </c>
      <c r="AU103" s="22">
        <f>LOOKUP(AU79,'Datos de Entrada'!$C$2:$G$2,'Datos de Entrada'!$C$43:$G$43)*AU102</f>
        <v>5897383.5543749994</v>
      </c>
      <c r="AV103" s="22">
        <f>LOOKUP(AV79,'Datos de Entrada'!$C$2:$G$2,'Datos de Entrada'!$C$43:$G$43)*AV102</f>
        <v>5897383.5543749994</v>
      </c>
      <c r="AW103" s="22">
        <f>LOOKUP(AW79,'Datos de Entrada'!$C$2:$G$2,'Datos de Entrada'!$C$43:$G$43)*AW102</f>
        <v>5897383.5543749994</v>
      </c>
      <c r="AX103" s="22">
        <f>LOOKUP(AX79,'Datos de Entrada'!$C$2:$G$2,'Datos de Entrada'!$C$43:$G$43)*AX102</f>
        <v>5897383.5543749994</v>
      </c>
      <c r="AY103" s="22">
        <f>LOOKUP(AY79,'Datos de Entrada'!$C$2:$G$2,'Datos de Entrada'!$C$43:$G$43)*AY102</f>
        <v>6416353.3071599994</v>
      </c>
      <c r="AZ103" s="22">
        <f>LOOKUP(AZ79,'Datos de Entrada'!$C$2:$G$2,'Datos de Entrada'!$C$43:$G$43)*AZ102</f>
        <v>6416353.3071599994</v>
      </c>
      <c r="BA103" s="22">
        <f>LOOKUP(BA79,'Datos de Entrada'!$C$2:$G$2,'Datos de Entrada'!$C$43:$G$43)*BA102</f>
        <v>6416353.3071599994</v>
      </c>
      <c r="BB103" s="22">
        <f>LOOKUP(BB79,'Datos de Entrada'!$C$2:$G$2,'Datos de Entrada'!$C$43:$G$43)*BB102</f>
        <v>6416353.3071599994</v>
      </c>
      <c r="BC103" s="22">
        <f>LOOKUP(BC79,'Datos de Entrada'!$C$2:$G$2,'Datos de Entrada'!$C$43:$G$43)*BC102</f>
        <v>6416353.3071599994</v>
      </c>
      <c r="BD103" s="22">
        <f>LOOKUP(BD79,'Datos de Entrada'!$C$2:$G$2,'Datos de Entrada'!$C$43:$G$43)*BD102</f>
        <v>6416353.3071599994</v>
      </c>
      <c r="BE103" s="22">
        <f>LOOKUP(BE79,'Datos de Entrada'!$C$2:$G$2,'Datos de Entrada'!$C$43:$G$43)*BE102</f>
        <v>6416353.3071599994</v>
      </c>
      <c r="BF103" s="22">
        <f>LOOKUP(BF79,'Datos de Entrada'!$C$2:$G$2,'Datos de Entrada'!$C$43:$G$43)*BF102</f>
        <v>6416353.3071599994</v>
      </c>
      <c r="BG103" s="22">
        <f>LOOKUP(BG79,'Datos de Entrada'!$C$2:$G$2,'Datos de Entrada'!$C$43:$G$43)*BG102</f>
        <v>6416353.3071599994</v>
      </c>
      <c r="BH103" s="22">
        <f>LOOKUP(BH79,'Datos de Entrada'!$C$2:$G$2,'Datos de Entrada'!$C$43:$G$43)*BH102</f>
        <v>6416353.3071599994</v>
      </c>
      <c r="BI103" s="22">
        <f>LOOKUP(BI79,'Datos de Entrada'!$C$2:$G$2,'Datos de Entrada'!$C$43:$G$43)*BI102</f>
        <v>6416353.3071599994</v>
      </c>
      <c r="BJ103" s="22">
        <f>LOOKUP(BJ79,'Datos de Entrada'!$C$2:$G$2,'Datos de Entrada'!$C$43:$G$43)*BJ102</f>
        <v>6416353.3071599994</v>
      </c>
    </row>
    <row r="104" spans="1:62" x14ac:dyDescent="0.25">
      <c r="A104" s="6" t="s">
        <v>76</v>
      </c>
      <c r="C104" s="34">
        <f>LOOKUP(C79,'Datos de Entrada'!$C$2:$G$2,'Datos de Entrada'!$C$44:$G$44)*C102</f>
        <v>388128</v>
      </c>
      <c r="D104" s="34">
        <f>LOOKUP(D79,'Datos de Entrada'!$C$2:$G$2,'Datos de Entrada'!$C$44:$G$44)*D102</f>
        <v>388128</v>
      </c>
      <c r="E104" s="34">
        <f>LOOKUP(E79,'Datos de Entrada'!$C$2:$G$2,'Datos de Entrada'!$C$44:$G$44)*E102</f>
        <v>388128</v>
      </c>
      <c r="F104" s="34">
        <f>LOOKUP(F79,'Datos de Entrada'!$C$2:$G$2,'Datos de Entrada'!$C$44:$G$44)*F102</f>
        <v>388128</v>
      </c>
      <c r="G104" s="34">
        <f>LOOKUP(G79,'Datos de Entrada'!$C$2:$G$2,'Datos de Entrada'!$C$44:$G$44)*G102</f>
        <v>388128</v>
      </c>
      <c r="H104" s="34">
        <f>LOOKUP(H79,'Datos de Entrada'!$C$2:$G$2,'Datos de Entrada'!$C$44:$G$44)*H102</f>
        <v>388128</v>
      </c>
      <c r="I104" s="34">
        <f>LOOKUP(I79,'Datos de Entrada'!$C$2:$G$2,'Datos de Entrada'!$C$44:$G$44)*I102</f>
        <v>388128</v>
      </c>
      <c r="J104" s="34">
        <f>LOOKUP(J79,'Datos de Entrada'!$C$2:$G$2,'Datos de Entrada'!$C$44:$G$44)*J102</f>
        <v>388128</v>
      </c>
      <c r="K104" s="34">
        <f>LOOKUP(K79,'Datos de Entrada'!$C$2:$G$2,'Datos de Entrada'!$C$44:$G$44)*K102</f>
        <v>388128</v>
      </c>
      <c r="L104" s="34">
        <f>LOOKUP(L79,'Datos de Entrada'!$C$2:$G$2,'Datos de Entrada'!$C$44:$G$44)*L102</f>
        <v>388128</v>
      </c>
      <c r="M104" s="34">
        <f>LOOKUP(M79,'Datos de Entrada'!$C$2:$G$2,'Datos de Entrada'!$C$44:$G$44)*M102</f>
        <v>388128</v>
      </c>
      <c r="N104" s="34">
        <f>LOOKUP(N79,'Datos de Entrada'!$C$2:$G$2,'Datos de Entrada'!$C$44:$G$44)*N102</f>
        <v>388128</v>
      </c>
      <c r="O104" s="34">
        <f>LOOKUP(O79,'Datos de Entrada'!$C$2:$G$2,'Datos de Entrada'!$C$44:$G$44)*O102</f>
        <v>424029.84</v>
      </c>
      <c r="P104" s="34">
        <f>LOOKUP(P79,'Datos de Entrada'!$C$2:$G$2,'Datos de Entrada'!$C$44:$G$44)*P102</f>
        <v>424029.84</v>
      </c>
      <c r="Q104" s="34">
        <f>LOOKUP(Q79,'Datos de Entrada'!$C$2:$G$2,'Datos de Entrada'!$C$44:$G$44)*Q102</f>
        <v>424029.84</v>
      </c>
      <c r="R104" s="34">
        <f>LOOKUP(R79,'Datos de Entrada'!$C$2:$G$2,'Datos de Entrada'!$C$44:$G$44)*R102</f>
        <v>424029.84</v>
      </c>
      <c r="S104" s="34">
        <f>LOOKUP(S79,'Datos de Entrada'!$C$2:$G$2,'Datos de Entrada'!$C$44:$G$44)*S102</f>
        <v>424029.84</v>
      </c>
      <c r="T104" s="34">
        <f>LOOKUP(T79,'Datos de Entrada'!$C$2:$G$2,'Datos de Entrada'!$C$44:$G$44)*T102</f>
        <v>424029.84</v>
      </c>
      <c r="U104" s="34">
        <f>LOOKUP(U79,'Datos de Entrada'!$C$2:$G$2,'Datos de Entrada'!$C$44:$G$44)*U102</f>
        <v>424029.84</v>
      </c>
      <c r="V104" s="34">
        <f>LOOKUP(V79,'Datos de Entrada'!$C$2:$G$2,'Datos de Entrada'!$C$44:$G$44)*V102</f>
        <v>424029.84</v>
      </c>
      <c r="W104" s="34">
        <f>LOOKUP(W79,'Datos de Entrada'!$C$2:$G$2,'Datos de Entrada'!$C$44:$G$44)*W102</f>
        <v>424029.84</v>
      </c>
      <c r="X104" s="34">
        <f>LOOKUP(X79,'Datos de Entrada'!$C$2:$G$2,'Datos de Entrada'!$C$44:$G$44)*X102</f>
        <v>424029.84</v>
      </c>
      <c r="Y104" s="34">
        <f>LOOKUP(Y79,'Datos de Entrada'!$C$2:$G$2,'Datos de Entrada'!$C$44:$G$44)*Y102</f>
        <v>424029.84</v>
      </c>
      <c r="Z104" s="34">
        <f>LOOKUP(Z79,'Datos de Entrada'!$C$2:$G$2,'Datos de Entrada'!$C$44:$G$44)*Z102</f>
        <v>424029.84</v>
      </c>
      <c r="AA104" s="34">
        <f>LOOKUP(AA79,'Datos de Entrada'!$C$2:$G$2,'Datos de Entrada'!$C$44:$G$44)*AA102</f>
        <v>0</v>
      </c>
      <c r="AB104" s="34">
        <f>LOOKUP(AB79,'Datos de Entrada'!$C$2:$G$2,'Datos de Entrada'!$C$44:$G$44)*AB102</f>
        <v>0</v>
      </c>
      <c r="AC104" s="34">
        <f>LOOKUP(AC79,'Datos de Entrada'!$C$2:$G$2,'Datos de Entrada'!$C$44:$G$44)*AC102</f>
        <v>0</v>
      </c>
      <c r="AD104" s="34">
        <f>LOOKUP(AD79,'Datos de Entrada'!$C$2:$G$2,'Datos de Entrada'!$C$44:$G$44)*AD102</f>
        <v>0</v>
      </c>
      <c r="AE104" s="34">
        <f>LOOKUP(AE79,'Datos de Entrada'!$C$2:$G$2,'Datos de Entrada'!$C$44:$G$44)*AE102</f>
        <v>0</v>
      </c>
      <c r="AF104" s="34">
        <f>LOOKUP(AF79,'Datos de Entrada'!$C$2:$G$2,'Datos de Entrada'!$C$44:$G$44)*AF102</f>
        <v>0</v>
      </c>
      <c r="AG104" s="34">
        <f>LOOKUP(AG79,'Datos de Entrada'!$C$2:$G$2,'Datos de Entrada'!$C$44:$G$44)*AG102</f>
        <v>0</v>
      </c>
      <c r="AH104" s="34">
        <f>LOOKUP(AH79,'Datos de Entrada'!$C$2:$G$2,'Datos de Entrada'!$C$44:$G$44)*AH102</f>
        <v>0</v>
      </c>
      <c r="AI104" s="34">
        <f>LOOKUP(AI79,'Datos de Entrada'!$C$2:$G$2,'Datos de Entrada'!$C$44:$G$44)*AI102</f>
        <v>0</v>
      </c>
      <c r="AJ104" s="34">
        <f>LOOKUP(AJ79,'Datos de Entrada'!$C$2:$G$2,'Datos de Entrada'!$C$44:$G$44)*AJ102</f>
        <v>0</v>
      </c>
      <c r="AK104" s="34">
        <f>LOOKUP(AK79,'Datos de Entrada'!$C$2:$G$2,'Datos de Entrada'!$C$44:$G$44)*AK102</f>
        <v>0</v>
      </c>
      <c r="AL104" s="34">
        <f>LOOKUP(AL79,'Datos de Entrada'!$C$2:$G$2,'Datos de Entrada'!$C$44:$G$44)*AL102</f>
        <v>0</v>
      </c>
      <c r="AM104" s="34">
        <f>LOOKUP(AM79,'Datos de Entrada'!$C$2:$G$2,'Datos de Entrada'!$C$44:$G$44)*AM102</f>
        <v>0</v>
      </c>
      <c r="AN104" s="34">
        <f>LOOKUP(AN79,'Datos de Entrada'!$C$2:$G$2,'Datos de Entrada'!$C$44:$G$44)*AN102</f>
        <v>0</v>
      </c>
      <c r="AO104" s="34">
        <f>LOOKUP(AO79,'Datos de Entrada'!$C$2:$G$2,'Datos de Entrada'!$C$44:$G$44)*AO102</f>
        <v>0</v>
      </c>
      <c r="AP104" s="34">
        <f>LOOKUP(AP79,'Datos de Entrada'!$C$2:$G$2,'Datos de Entrada'!$C$44:$G$44)*AP102</f>
        <v>0</v>
      </c>
      <c r="AQ104" s="34">
        <f>LOOKUP(AQ79,'Datos de Entrada'!$C$2:$G$2,'Datos de Entrada'!$C$44:$G$44)*AQ102</f>
        <v>0</v>
      </c>
      <c r="AR104" s="34">
        <f>LOOKUP(AR79,'Datos de Entrada'!$C$2:$G$2,'Datos de Entrada'!$C$44:$G$44)*AR102</f>
        <v>0</v>
      </c>
      <c r="AS104" s="34">
        <f>LOOKUP(AS79,'Datos de Entrada'!$C$2:$G$2,'Datos de Entrada'!$C$44:$G$44)*AS102</f>
        <v>0</v>
      </c>
      <c r="AT104" s="34">
        <f>LOOKUP(AT79,'Datos de Entrada'!$C$2:$G$2,'Datos de Entrada'!$C$44:$G$44)*AT102</f>
        <v>0</v>
      </c>
      <c r="AU104" s="34">
        <f>LOOKUP(AU79,'Datos de Entrada'!$C$2:$G$2,'Datos de Entrada'!$C$44:$G$44)*AU102</f>
        <v>0</v>
      </c>
      <c r="AV104" s="34">
        <f>LOOKUP(AV79,'Datos de Entrada'!$C$2:$G$2,'Datos de Entrada'!$C$44:$G$44)*AV102</f>
        <v>0</v>
      </c>
      <c r="AW104" s="34">
        <f>LOOKUP(AW79,'Datos de Entrada'!$C$2:$G$2,'Datos de Entrada'!$C$44:$G$44)*AW102</f>
        <v>0</v>
      </c>
      <c r="AX104" s="34">
        <f>LOOKUP(AX79,'Datos de Entrada'!$C$2:$G$2,'Datos de Entrada'!$C$44:$G$44)*AX102</f>
        <v>0</v>
      </c>
      <c r="AY104" s="34">
        <f>LOOKUP(AY79,'Datos de Entrada'!$C$2:$G$2,'Datos de Entrada'!$C$44:$G$44)*AY102</f>
        <v>0</v>
      </c>
      <c r="AZ104" s="34">
        <f>LOOKUP(AZ79,'Datos de Entrada'!$C$2:$G$2,'Datos de Entrada'!$C$44:$G$44)*AZ102</f>
        <v>0</v>
      </c>
      <c r="BA104" s="34">
        <f>LOOKUP(BA79,'Datos de Entrada'!$C$2:$G$2,'Datos de Entrada'!$C$44:$G$44)*BA102</f>
        <v>0</v>
      </c>
      <c r="BB104" s="34">
        <f>LOOKUP(BB79,'Datos de Entrada'!$C$2:$G$2,'Datos de Entrada'!$C$44:$G$44)*BB102</f>
        <v>0</v>
      </c>
      <c r="BC104" s="34">
        <f>LOOKUP(BC79,'Datos de Entrada'!$C$2:$G$2,'Datos de Entrada'!$C$44:$G$44)*BC102</f>
        <v>0</v>
      </c>
      <c r="BD104" s="34">
        <f>LOOKUP(BD79,'Datos de Entrada'!$C$2:$G$2,'Datos de Entrada'!$C$44:$G$44)*BD102</f>
        <v>0</v>
      </c>
      <c r="BE104" s="34">
        <f>LOOKUP(BE79,'Datos de Entrada'!$C$2:$G$2,'Datos de Entrada'!$C$44:$G$44)*BE102</f>
        <v>0</v>
      </c>
      <c r="BF104" s="34">
        <f>LOOKUP(BF79,'Datos de Entrada'!$C$2:$G$2,'Datos de Entrada'!$C$44:$G$44)*BF102</f>
        <v>0</v>
      </c>
      <c r="BG104" s="34">
        <f>LOOKUP(BG79,'Datos de Entrada'!$C$2:$G$2,'Datos de Entrada'!$C$44:$G$44)*BG102</f>
        <v>0</v>
      </c>
      <c r="BH104" s="34">
        <f>LOOKUP(BH79,'Datos de Entrada'!$C$2:$G$2,'Datos de Entrada'!$C$44:$G$44)*BH102</f>
        <v>0</v>
      </c>
      <c r="BI104" s="34">
        <f>LOOKUP(BI79,'Datos de Entrada'!$C$2:$G$2,'Datos de Entrada'!$C$44:$G$44)*BI102</f>
        <v>0</v>
      </c>
      <c r="BJ104" s="34">
        <f>LOOKUP(BJ79,'Datos de Entrada'!$C$2:$G$2,'Datos de Entrada'!$C$44:$G$44)*BJ102</f>
        <v>0</v>
      </c>
    </row>
    <row r="105" spans="1:62" x14ac:dyDescent="0.25">
      <c r="A105" s="6" t="s">
        <v>77</v>
      </c>
      <c r="C105" s="34">
        <f>LOOKUP(C79,'Datos de Entrada'!$C$2:$G$2,'Datos de Entrada'!$C$45:$G$45)*C103</f>
        <v>0</v>
      </c>
      <c r="D105" s="34">
        <f>LOOKUP(D79,'Datos de Entrada'!$C$2:$G$2,'Datos de Entrada'!$C$45:$G$45)*D103</f>
        <v>0</v>
      </c>
      <c r="E105" s="34">
        <f>LOOKUP(E79,'Datos de Entrada'!$C$2:$G$2,'Datos de Entrada'!$C$45:$G$45)*E103</f>
        <v>0</v>
      </c>
      <c r="F105" s="34">
        <f>LOOKUP(F79,'Datos de Entrada'!$C$2:$G$2,'Datos de Entrada'!$C$45:$G$45)*F103</f>
        <v>0</v>
      </c>
      <c r="G105" s="34">
        <f>LOOKUP(G79,'Datos de Entrada'!$C$2:$G$2,'Datos de Entrada'!$C$45:$G$45)*G103</f>
        <v>0</v>
      </c>
      <c r="H105" s="34">
        <f>LOOKUP(H79,'Datos de Entrada'!$C$2:$G$2,'Datos de Entrada'!$C$45:$G$45)*H103</f>
        <v>0</v>
      </c>
      <c r="I105" s="34">
        <f>LOOKUP(I79,'Datos de Entrada'!$C$2:$G$2,'Datos de Entrada'!$C$45:$G$45)*I103</f>
        <v>0</v>
      </c>
      <c r="J105" s="34">
        <f>LOOKUP(J79,'Datos de Entrada'!$C$2:$G$2,'Datos de Entrada'!$C$45:$G$45)*J103</f>
        <v>0</v>
      </c>
      <c r="K105" s="34">
        <f>LOOKUP(K79,'Datos de Entrada'!$C$2:$G$2,'Datos de Entrada'!$C$45:$G$45)*K103</f>
        <v>0</v>
      </c>
      <c r="L105" s="34">
        <f>LOOKUP(L79,'Datos de Entrada'!$C$2:$G$2,'Datos de Entrada'!$C$45:$G$45)*L103</f>
        <v>0</v>
      </c>
      <c r="M105" s="34">
        <f>LOOKUP(M79,'Datos de Entrada'!$C$2:$G$2,'Datos de Entrada'!$C$45:$G$45)*M103</f>
        <v>0</v>
      </c>
      <c r="N105" s="34">
        <f>LOOKUP(N79,'Datos de Entrada'!$C$2:$G$2,'Datos de Entrada'!$C$45:$G$45)*N103</f>
        <v>0</v>
      </c>
      <c r="O105" s="34">
        <f>LOOKUP(O79,'Datos de Entrada'!$C$2:$G$2,'Datos de Entrada'!$C$45:$G$45)*O103</f>
        <v>0</v>
      </c>
      <c r="P105" s="34">
        <f>LOOKUP(P79,'Datos de Entrada'!$C$2:$G$2,'Datos de Entrada'!$C$45:$G$45)*P103</f>
        <v>0</v>
      </c>
      <c r="Q105" s="34">
        <f>LOOKUP(Q79,'Datos de Entrada'!$C$2:$G$2,'Datos de Entrada'!$C$45:$G$45)*Q103</f>
        <v>0</v>
      </c>
      <c r="R105" s="34">
        <f>LOOKUP(R79,'Datos de Entrada'!$C$2:$G$2,'Datos de Entrada'!$C$45:$G$45)*R103</f>
        <v>0</v>
      </c>
      <c r="S105" s="34">
        <f>LOOKUP(S79,'Datos de Entrada'!$C$2:$G$2,'Datos de Entrada'!$C$45:$G$45)*S103</f>
        <v>0</v>
      </c>
      <c r="T105" s="34">
        <f>LOOKUP(T79,'Datos de Entrada'!$C$2:$G$2,'Datos de Entrada'!$C$45:$G$45)*T103</f>
        <v>0</v>
      </c>
      <c r="U105" s="34">
        <f>LOOKUP(U79,'Datos de Entrada'!$C$2:$G$2,'Datos de Entrada'!$C$45:$G$45)*U103</f>
        <v>0</v>
      </c>
      <c r="V105" s="34">
        <f>LOOKUP(V79,'Datos de Entrada'!$C$2:$G$2,'Datos de Entrada'!$C$45:$G$45)*V103</f>
        <v>0</v>
      </c>
      <c r="W105" s="34">
        <f>LOOKUP(W79,'Datos de Entrada'!$C$2:$G$2,'Datos de Entrada'!$C$45:$G$45)*W103</f>
        <v>0</v>
      </c>
      <c r="X105" s="34">
        <f>LOOKUP(X79,'Datos de Entrada'!$C$2:$G$2,'Datos de Entrada'!$C$45:$G$45)*X103</f>
        <v>0</v>
      </c>
      <c r="Y105" s="34">
        <f>LOOKUP(Y79,'Datos de Entrada'!$C$2:$G$2,'Datos de Entrada'!$C$45:$G$45)*Y103</f>
        <v>0</v>
      </c>
      <c r="Z105" s="34">
        <f>LOOKUP(Z79,'Datos de Entrada'!$C$2:$G$2,'Datos de Entrada'!$C$45:$G$45)*Z103</f>
        <v>0</v>
      </c>
      <c r="AA105" s="34">
        <f>LOOKUP(AA79,'Datos de Entrada'!$C$2:$G$2,'Datos de Entrada'!$C$45:$G$45)*AA103</f>
        <v>0</v>
      </c>
      <c r="AB105" s="34">
        <f>LOOKUP(AB79,'Datos de Entrada'!$C$2:$G$2,'Datos de Entrada'!$C$45:$G$45)*AB103</f>
        <v>0</v>
      </c>
      <c r="AC105" s="34">
        <f>LOOKUP(AC79,'Datos de Entrada'!$C$2:$G$2,'Datos de Entrada'!$C$45:$G$45)*AC103</f>
        <v>0</v>
      </c>
      <c r="AD105" s="34">
        <f>LOOKUP(AD79,'Datos de Entrada'!$C$2:$G$2,'Datos de Entrada'!$C$45:$G$45)*AD103</f>
        <v>0</v>
      </c>
      <c r="AE105" s="34">
        <f>LOOKUP(AE79,'Datos de Entrada'!$C$2:$G$2,'Datos de Entrada'!$C$45:$G$45)*AE103</f>
        <v>0</v>
      </c>
      <c r="AF105" s="34">
        <f>LOOKUP(AF79,'Datos de Entrada'!$C$2:$G$2,'Datos de Entrada'!$C$45:$G$45)*AF103</f>
        <v>0</v>
      </c>
      <c r="AG105" s="34">
        <f>LOOKUP(AG79,'Datos de Entrada'!$C$2:$G$2,'Datos de Entrada'!$C$45:$G$45)*AG103</f>
        <v>0</v>
      </c>
      <c r="AH105" s="34">
        <f>LOOKUP(AH79,'Datos de Entrada'!$C$2:$G$2,'Datos de Entrada'!$C$45:$G$45)*AH103</f>
        <v>0</v>
      </c>
      <c r="AI105" s="34">
        <f>LOOKUP(AI79,'Datos de Entrada'!$C$2:$G$2,'Datos de Entrada'!$C$45:$G$45)*AI103</f>
        <v>0</v>
      </c>
      <c r="AJ105" s="34">
        <f>LOOKUP(AJ79,'Datos de Entrada'!$C$2:$G$2,'Datos de Entrada'!$C$45:$G$45)*AJ103</f>
        <v>0</v>
      </c>
      <c r="AK105" s="34">
        <f>LOOKUP(AK79,'Datos de Entrada'!$C$2:$G$2,'Datos de Entrada'!$C$45:$G$45)*AK103</f>
        <v>0</v>
      </c>
      <c r="AL105" s="34">
        <f>LOOKUP(AL79,'Datos de Entrada'!$C$2:$G$2,'Datos de Entrada'!$C$45:$G$45)*AL103</f>
        <v>0</v>
      </c>
      <c r="AM105" s="34">
        <f>LOOKUP(AM79,'Datos de Entrada'!$C$2:$G$2,'Datos de Entrada'!$C$45:$G$45)*AM103</f>
        <v>0</v>
      </c>
      <c r="AN105" s="34">
        <f>LOOKUP(AN79,'Datos de Entrada'!$C$2:$G$2,'Datos de Entrada'!$C$45:$G$45)*AN103</f>
        <v>0</v>
      </c>
      <c r="AO105" s="34">
        <f>LOOKUP(AO79,'Datos de Entrada'!$C$2:$G$2,'Datos de Entrada'!$C$45:$G$45)*AO103</f>
        <v>0</v>
      </c>
      <c r="AP105" s="34">
        <f>LOOKUP(AP79,'Datos de Entrada'!$C$2:$G$2,'Datos de Entrada'!$C$45:$G$45)*AP103</f>
        <v>0</v>
      </c>
      <c r="AQ105" s="34">
        <f>LOOKUP(AQ79,'Datos de Entrada'!$C$2:$G$2,'Datos de Entrada'!$C$45:$G$45)*AQ103</f>
        <v>0</v>
      </c>
      <c r="AR105" s="34">
        <f>LOOKUP(AR79,'Datos de Entrada'!$C$2:$G$2,'Datos de Entrada'!$C$45:$G$45)*AR103</f>
        <v>0</v>
      </c>
      <c r="AS105" s="34">
        <f>LOOKUP(AS79,'Datos de Entrada'!$C$2:$G$2,'Datos de Entrada'!$C$45:$G$45)*AS103</f>
        <v>0</v>
      </c>
      <c r="AT105" s="34">
        <f>LOOKUP(AT79,'Datos de Entrada'!$C$2:$G$2,'Datos de Entrada'!$C$45:$G$45)*AT103</f>
        <v>0</v>
      </c>
      <c r="AU105" s="34">
        <f>LOOKUP(AU79,'Datos de Entrada'!$C$2:$G$2,'Datos de Entrada'!$C$45:$G$45)*AU103</f>
        <v>0</v>
      </c>
      <c r="AV105" s="34">
        <f>LOOKUP(AV79,'Datos de Entrada'!$C$2:$G$2,'Datos de Entrada'!$C$45:$G$45)*AV103</f>
        <v>0</v>
      </c>
      <c r="AW105" s="34">
        <f>LOOKUP(AW79,'Datos de Entrada'!$C$2:$G$2,'Datos de Entrada'!$C$45:$G$45)*AW103</f>
        <v>0</v>
      </c>
      <c r="AX105" s="34">
        <f>LOOKUP(AX79,'Datos de Entrada'!$C$2:$G$2,'Datos de Entrada'!$C$45:$G$45)*AX103</f>
        <v>0</v>
      </c>
      <c r="AY105" s="34">
        <f>LOOKUP(AY79,'Datos de Entrada'!$C$2:$G$2,'Datos de Entrada'!$C$45:$G$45)*AY103</f>
        <v>0</v>
      </c>
      <c r="AZ105" s="34">
        <f>LOOKUP(AZ79,'Datos de Entrada'!$C$2:$G$2,'Datos de Entrada'!$C$45:$G$45)*AZ103</f>
        <v>0</v>
      </c>
      <c r="BA105" s="34">
        <f>LOOKUP(BA79,'Datos de Entrada'!$C$2:$G$2,'Datos de Entrada'!$C$45:$G$45)*BA103</f>
        <v>0</v>
      </c>
      <c r="BB105" s="34">
        <f>LOOKUP(BB79,'Datos de Entrada'!$C$2:$G$2,'Datos de Entrada'!$C$45:$G$45)*BB103</f>
        <v>0</v>
      </c>
      <c r="BC105" s="34">
        <f>LOOKUP(BC79,'Datos de Entrada'!$C$2:$G$2,'Datos de Entrada'!$C$45:$G$45)*BC103</f>
        <v>0</v>
      </c>
      <c r="BD105" s="34">
        <f>LOOKUP(BD79,'Datos de Entrada'!$C$2:$G$2,'Datos de Entrada'!$C$45:$G$45)*BD103</f>
        <v>0</v>
      </c>
      <c r="BE105" s="34">
        <f>LOOKUP(BE79,'Datos de Entrada'!$C$2:$G$2,'Datos de Entrada'!$C$45:$G$45)*BE103</f>
        <v>0</v>
      </c>
      <c r="BF105" s="34">
        <f>LOOKUP(BF79,'Datos de Entrada'!$C$2:$G$2,'Datos de Entrada'!$C$45:$G$45)*BF103</f>
        <v>0</v>
      </c>
      <c r="BG105" s="34">
        <f>LOOKUP(BG79,'Datos de Entrada'!$C$2:$G$2,'Datos de Entrada'!$C$45:$G$45)*BG103</f>
        <v>0</v>
      </c>
      <c r="BH105" s="34">
        <f>LOOKUP(BH79,'Datos de Entrada'!$C$2:$G$2,'Datos de Entrada'!$C$45:$G$45)*BH103</f>
        <v>0</v>
      </c>
      <c r="BI105" s="34">
        <f>LOOKUP(BI79,'Datos de Entrada'!$C$2:$G$2,'Datos de Entrada'!$C$45:$G$45)*BI103</f>
        <v>0</v>
      </c>
      <c r="BJ105" s="34">
        <f>LOOKUP(BJ79,'Datos de Entrada'!$C$2:$G$2,'Datos de Entrada'!$C$45:$G$45)*BJ103</f>
        <v>0</v>
      </c>
    </row>
    <row r="106" spans="1:62" x14ac:dyDescent="0.25">
      <c r="A106" s="6" t="s">
        <v>63</v>
      </c>
      <c r="C106" s="31">
        <f>C103*$B$1</f>
        <v>240000</v>
      </c>
      <c r="D106" s="31">
        <f t="shared" ref="D106:BJ106" si="131">D103*$B$1</f>
        <v>240000</v>
      </c>
      <c r="E106" s="31">
        <f t="shared" si="131"/>
        <v>240000</v>
      </c>
      <c r="F106" s="31">
        <f t="shared" si="131"/>
        <v>240000</v>
      </c>
      <c r="G106" s="31">
        <f t="shared" si="131"/>
        <v>240000</v>
      </c>
      <c r="H106" s="31">
        <f t="shared" si="131"/>
        <v>240000</v>
      </c>
      <c r="I106" s="31">
        <f t="shared" si="131"/>
        <v>240000</v>
      </c>
      <c r="J106" s="31">
        <f t="shared" si="131"/>
        <v>240000</v>
      </c>
      <c r="K106" s="31">
        <f t="shared" si="131"/>
        <v>240000</v>
      </c>
      <c r="L106" s="31">
        <f t="shared" si="131"/>
        <v>240000</v>
      </c>
      <c r="M106" s="31">
        <f t="shared" si="131"/>
        <v>240000</v>
      </c>
      <c r="N106" s="31">
        <f t="shared" si="131"/>
        <v>240000</v>
      </c>
      <c r="O106" s="31">
        <f t="shared" si="131"/>
        <v>262200</v>
      </c>
      <c r="P106" s="31">
        <f t="shared" si="131"/>
        <v>262200</v>
      </c>
      <c r="Q106" s="31">
        <f t="shared" si="131"/>
        <v>262200</v>
      </c>
      <c r="R106" s="31">
        <f t="shared" si="131"/>
        <v>262200</v>
      </c>
      <c r="S106" s="31">
        <f t="shared" si="131"/>
        <v>262200</v>
      </c>
      <c r="T106" s="31">
        <f t="shared" si="131"/>
        <v>262200</v>
      </c>
      <c r="U106" s="31">
        <f t="shared" si="131"/>
        <v>262200</v>
      </c>
      <c r="V106" s="31">
        <f t="shared" si="131"/>
        <v>262200</v>
      </c>
      <c r="W106" s="31">
        <f t="shared" si="131"/>
        <v>262200</v>
      </c>
      <c r="X106" s="31">
        <f t="shared" si="131"/>
        <v>262200</v>
      </c>
      <c r="Y106" s="31">
        <f t="shared" si="131"/>
        <v>262200</v>
      </c>
      <c r="Z106" s="31">
        <f t="shared" si="131"/>
        <v>262200</v>
      </c>
      <c r="AA106" s="31">
        <f t="shared" si="131"/>
        <v>215036.77499999997</v>
      </c>
      <c r="AB106" s="31">
        <f t="shared" si="131"/>
        <v>215036.77499999997</v>
      </c>
      <c r="AC106" s="31">
        <f t="shared" si="131"/>
        <v>215036.77499999997</v>
      </c>
      <c r="AD106" s="31">
        <f t="shared" si="131"/>
        <v>215036.77499999997</v>
      </c>
      <c r="AE106" s="31">
        <f t="shared" si="131"/>
        <v>215036.77499999997</v>
      </c>
      <c r="AF106" s="31">
        <f t="shared" si="131"/>
        <v>215036.77499999997</v>
      </c>
      <c r="AG106" s="31">
        <f t="shared" si="131"/>
        <v>215036.77499999997</v>
      </c>
      <c r="AH106" s="31">
        <f t="shared" si="131"/>
        <v>215036.77499999997</v>
      </c>
      <c r="AI106" s="31">
        <f t="shared" si="131"/>
        <v>215036.77499999997</v>
      </c>
      <c r="AJ106" s="31">
        <f t="shared" si="131"/>
        <v>215036.77499999997</v>
      </c>
      <c r="AK106" s="31">
        <f t="shared" si="131"/>
        <v>215036.77499999997</v>
      </c>
      <c r="AL106" s="31">
        <f t="shared" si="131"/>
        <v>215036.77499999997</v>
      </c>
      <c r="AM106" s="31">
        <f t="shared" si="131"/>
        <v>235895.34217499997</v>
      </c>
      <c r="AN106" s="31">
        <f t="shared" si="131"/>
        <v>235895.34217499997</v>
      </c>
      <c r="AO106" s="31">
        <f t="shared" si="131"/>
        <v>235895.34217499997</v>
      </c>
      <c r="AP106" s="31">
        <f t="shared" si="131"/>
        <v>235895.34217499997</v>
      </c>
      <c r="AQ106" s="31">
        <f t="shared" si="131"/>
        <v>235895.34217499997</v>
      </c>
      <c r="AR106" s="31">
        <f t="shared" si="131"/>
        <v>235895.34217499997</v>
      </c>
      <c r="AS106" s="31">
        <f t="shared" si="131"/>
        <v>235895.34217499997</v>
      </c>
      <c r="AT106" s="31">
        <f t="shared" si="131"/>
        <v>235895.34217499997</v>
      </c>
      <c r="AU106" s="31">
        <f t="shared" si="131"/>
        <v>235895.34217499997</v>
      </c>
      <c r="AV106" s="31">
        <f t="shared" si="131"/>
        <v>235895.34217499997</v>
      </c>
      <c r="AW106" s="31">
        <f t="shared" si="131"/>
        <v>235895.34217499997</v>
      </c>
      <c r="AX106" s="31">
        <f t="shared" si="131"/>
        <v>235895.34217499997</v>
      </c>
      <c r="AY106" s="31">
        <f t="shared" si="131"/>
        <v>256654.13228639998</v>
      </c>
      <c r="AZ106" s="31">
        <f t="shared" si="131"/>
        <v>256654.13228639998</v>
      </c>
      <c r="BA106" s="31">
        <f t="shared" si="131"/>
        <v>256654.13228639998</v>
      </c>
      <c r="BB106" s="31">
        <f t="shared" si="131"/>
        <v>256654.13228639998</v>
      </c>
      <c r="BC106" s="31">
        <f t="shared" si="131"/>
        <v>256654.13228639998</v>
      </c>
      <c r="BD106" s="31">
        <f t="shared" si="131"/>
        <v>256654.13228639998</v>
      </c>
      <c r="BE106" s="31">
        <f t="shared" si="131"/>
        <v>256654.13228639998</v>
      </c>
      <c r="BF106" s="31">
        <f t="shared" si="131"/>
        <v>256654.13228639998</v>
      </c>
      <c r="BG106" s="31">
        <f t="shared" si="131"/>
        <v>256654.13228639998</v>
      </c>
      <c r="BH106" s="31">
        <f t="shared" si="131"/>
        <v>256654.13228639998</v>
      </c>
      <c r="BI106" s="31">
        <f t="shared" si="131"/>
        <v>256654.13228639998</v>
      </c>
      <c r="BJ106" s="31">
        <f t="shared" si="131"/>
        <v>256654.13228639998</v>
      </c>
    </row>
    <row r="107" spans="1:62" x14ac:dyDescent="0.25">
      <c r="A107" s="6" t="s">
        <v>65</v>
      </c>
      <c r="C107" s="31">
        <f>C103*$B$2</f>
        <v>720000</v>
      </c>
      <c r="D107" s="31">
        <f t="shared" ref="D107:BJ107" si="132">D103*$B$2</f>
        <v>720000</v>
      </c>
      <c r="E107" s="31">
        <f t="shared" si="132"/>
        <v>720000</v>
      </c>
      <c r="F107" s="31">
        <f t="shared" si="132"/>
        <v>720000</v>
      </c>
      <c r="G107" s="31">
        <f t="shared" si="132"/>
        <v>720000</v>
      </c>
      <c r="H107" s="31">
        <f t="shared" si="132"/>
        <v>720000</v>
      </c>
      <c r="I107" s="31">
        <f t="shared" si="132"/>
        <v>720000</v>
      </c>
      <c r="J107" s="31">
        <f t="shared" si="132"/>
        <v>720000</v>
      </c>
      <c r="K107" s="31">
        <f t="shared" si="132"/>
        <v>720000</v>
      </c>
      <c r="L107" s="31">
        <f t="shared" si="132"/>
        <v>720000</v>
      </c>
      <c r="M107" s="31">
        <f t="shared" si="132"/>
        <v>720000</v>
      </c>
      <c r="N107" s="31">
        <f t="shared" si="132"/>
        <v>720000</v>
      </c>
      <c r="O107" s="31">
        <f t="shared" si="132"/>
        <v>786600</v>
      </c>
      <c r="P107" s="31">
        <f t="shared" si="132"/>
        <v>786600</v>
      </c>
      <c r="Q107" s="31">
        <f t="shared" si="132"/>
        <v>786600</v>
      </c>
      <c r="R107" s="31">
        <f t="shared" si="132"/>
        <v>786600</v>
      </c>
      <c r="S107" s="31">
        <f t="shared" si="132"/>
        <v>786600</v>
      </c>
      <c r="T107" s="31">
        <f t="shared" si="132"/>
        <v>786600</v>
      </c>
      <c r="U107" s="31">
        <f t="shared" si="132"/>
        <v>786600</v>
      </c>
      <c r="V107" s="31">
        <f t="shared" si="132"/>
        <v>786600</v>
      </c>
      <c r="W107" s="31">
        <f t="shared" si="132"/>
        <v>786600</v>
      </c>
      <c r="X107" s="31">
        <f t="shared" si="132"/>
        <v>786600</v>
      </c>
      <c r="Y107" s="31">
        <f t="shared" si="132"/>
        <v>786600</v>
      </c>
      <c r="Z107" s="31">
        <f t="shared" si="132"/>
        <v>786600</v>
      </c>
      <c r="AA107" s="31">
        <f t="shared" si="132"/>
        <v>645110.32499999984</v>
      </c>
      <c r="AB107" s="31">
        <f t="shared" si="132"/>
        <v>645110.32499999984</v>
      </c>
      <c r="AC107" s="31">
        <f t="shared" si="132"/>
        <v>645110.32499999984</v>
      </c>
      <c r="AD107" s="31">
        <f t="shared" si="132"/>
        <v>645110.32499999984</v>
      </c>
      <c r="AE107" s="31">
        <f t="shared" si="132"/>
        <v>645110.32499999984</v>
      </c>
      <c r="AF107" s="31">
        <f t="shared" si="132"/>
        <v>645110.32499999984</v>
      </c>
      <c r="AG107" s="31">
        <f t="shared" si="132"/>
        <v>645110.32499999984</v>
      </c>
      <c r="AH107" s="31">
        <f t="shared" si="132"/>
        <v>645110.32499999984</v>
      </c>
      <c r="AI107" s="31">
        <f t="shared" si="132"/>
        <v>645110.32499999984</v>
      </c>
      <c r="AJ107" s="31">
        <f t="shared" si="132"/>
        <v>645110.32499999984</v>
      </c>
      <c r="AK107" s="31">
        <f t="shared" si="132"/>
        <v>645110.32499999984</v>
      </c>
      <c r="AL107" s="31">
        <f t="shared" si="132"/>
        <v>645110.32499999984</v>
      </c>
      <c r="AM107" s="31">
        <f t="shared" si="132"/>
        <v>707686.02652499988</v>
      </c>
      <c r="AN107" s="31">
        <f t="shared" si="132"/>
        <v>707686.02652499988</v>
      </c>
      <c r="AO107" s="31">
        <f t="shared" si="132"/>
        <v>707686.02652499988</v>
      </c>
      <c r="AP107" s="31">
        <f t="shared" si="132"/>
        <v>707686.02652499988</v>
      </c>
      <c r="AQ107" s="31">
        <f t="shared" si="132"/>
        <v>707686.02652499988</v>
      </c>
      <c r="AR107" s="31">
        <f t="shared" si="132"/>
        <v>707686.02652499988</v>
      </c>
      <c r="AS107" s="31">
        <f t="shared" si="132"/>
        <v>707686.02652499988</v>
      </c>
      <c r="AT107" s="31">
        <f t="shared" si="132"/>
        <v>707686.02652499988</v>
      </c>
      <c r="AU107" s="31">
        <f t="shared" si="132"/>
        <v>707686.02652499988</v>
      </c>
      <c r="AV107" s="31">
        <f t="shared" si="132"/>
        <v>707686.02652499988</v>
      </c>
      <c r="AW107" s="31">
        <f t="shared" si="132"/>
        <v>707686.02652499988</v>
      </c>
      <c r="AX107" s="31">
        <f t="shared" si="132"/>
        <v>707686.02652499988</v>
      </c>
      <c r="AY107" s="31">
        <f t="shared" si="132"/>
        <v>769962.39685919986</v>
      </c>
      <c r="AZ107" s="31">
        <f t="shared" si="132"/>
        <v>769962.39685919986</v>
      </c>
      <c r="BA107" s="31">
        <f t="shared" si="132"/>
        <v>769962.39685919986</v>
      </c>
      <c r="BB107" s="31">
        <f t="shared" si="132"/>
        <v>769962.39685919986</v>
      </c>
      <c r="BC107" s="31">
        <f t="shared" si="132"/>
        <v>769962.39685919986</v>
      </c>
      <c r="BD107" s="31">
        <f t="shared" si="132"/>
        <v>769962.39685919986</v>
      </c>
      <c r="BE107" s="31">
        <f t="shared" si="132"/>
        <v>769962.39685919986</v>
      </c>
      <c r="BF107" s="31">
        <f t="shared" si="132"/>
        <v>769962.39685919986</v>
      </c>
      <c r="BG107" s="31">
        <f t="shared" si="132"/>
        <v>769962.39685919986</v>
      </c>
      <c r="BH107" s="31">
        <f t="shared" si="132"/>
        <v>769962.39685919986</v>
      </c>
      <c r="BI107" s="31">
        <f t="shared" si="132"/>
        <v>769962.39685919986</v>
      </c>
      <c r="BJ107" s="31">
        <f t="shared" si="132"/>
        <v>769962.39685919986</v>
      </c>
    </row>
    <row r="108" spans="1:62" x14ac:dyDescent="0.25">
      <c r="A108" s="6" t="s">
        <v>66</v>
      </c>
      <c r="C108" s="31">
        <f>C103*$B$3</f>
        <v>499800</v>
      </c>
      <c r="D108" s="31">
        <f t="shared" ref="D108:BJ108" si="133">D103*$B$3</f>
        <v>499800</v>
      </c>
      <c r="E108" s="31">
        <f t="shared" si="133"/>
        <v>499800</v>
      </c>
      <c r="F108" s="31">
        <f t="shared" si="133"/>
        <v>499800</v>
      </c>
      <c r="G108" s="31">
        <f t="shared" si="133"/>
        <v>499800</v>
      </c>
      <c r="H108" s="31">
        <f t="shared" si="133"/>
        <v>499800</v>
      </c>
      <c r="I108" s="31">
        <f t="shared" si="133"/>
        <v>499800</v>
      </c>
      <c r="J108" s="31">
        <f t="shared" si="133"/>
        <v>499800</v>
      </c>
      <c r="K108" s="31">
        <f t="shared" si="133"/>
        <v>499800</v>
      </c>
      <c r="L108" s="31">
        <f t="shared" si="133"/>
        <v>499800</v>
      </c>
      <c r="M108" s="31">
        <f t="shared" si="133"/>
        <v>499800</v>
      </c>
      <c r="N108" s="31">
        <f t="shared" si="133"/>
        <v>499800</v>
      </c>
      <c r="O108" s="31">
        <f t="shared" si="133"/>
        <v>546031.5</v>
      </c>
      <c r="P108" s="31">
        <f t="shared" si="133"/>
        <v>546031.5</v>
      </c>
      <c r="Q108" s="31">
        <f t="shared" si="133"/>
        <v>546031.5</v>
      </c>
      <c r="R108" s="31">
        <f t="shared" si="133"/>
        <v>546031.5</v>
      </c>
      <c r="S108" s="31">
        <f t="shared" si="133"/>
        <v>546031.5</v>
      </c>
      <c r="T108" s="31">
        <f t="shared" si="133"/>
        <v>546031.5</v>
      </c>
      <c r="U108" s="31">
        <f t="shared" si="133"/>
        <v>546031.5</v>
      </c>
      <c r="V108" s="31">
        <f t="shared" si="133"/>
        <v>546031.5</v>
      </c>
      <c r="W108" s="31">
        <f t="shared" si="133"/>
        <v>546031.5</v>
      </c>
      <c r="X108" s="31">
        <f t="shared" si="133"/>
        <v>546031.5</v>
      </c>
      <c r="Y108" s="31">
        <f t="shared" si="133"/>
        <v>546031.5</v>
      </c>
      <c r="Z108" s="31">
        <f t="shared" si="133"/>
        <v>546031.5</v>
      </c>
      <c r="AA108" s="31">
        <f t="shared" si="133"/>
        <v>447814.08393749991</v>
      </c>
      <c r="AB108" s="31">
        <f t="shared" si="133"/>
        <v>447814.08393749991</v>
      </c>
      <c r="AC108" s="31">
        <f t="shared" si="133"/>
        <v>447814.08393749991</v>
      </c>
      <c r="AD108" s="31">
        <f t="shared" si="133"/>
        <v>447814.08393749991</v>
      </c>
      <c r="AE108" s="31">
        <f t="shared" si="133"/>
        <v>447814.08393749991</v>
      </c>
      <c r="AF108" s="31">
        <f t="shared" si="133"/>
        <v>447814.08393749991</v>
      </c>
      <c r="AG108" s="31">
        <f t="shared" si="133"/>
        <v>447814.08393749991</v>
      </c>
      <c r="AH108" s="31">
        <f t="shared" si="133"/>
        <v>447814.08393749991</v>
      </c>
      <c r="AI108" s="31">
        <f t="shared" si="133"/>
        <v>447814.08393749991</v>
      </c>
      <c r="AJ108" s="31">
        <f t="shared" si="133"/>
        <v>447814.08393749991</v>
      </c>
      <c r="AK108" s="31">
        <f t="shared" si="133"/>
        <v>447814.08393749991</v>
      </c>
      <c r="AL108" s="31">
        <f t="shared" si="133"/>
        <v>447814.08393749991</v>
      </c>
      <c r="AM108" s="31">
        <f t="shared" si="133"/>
        <v>491252.05007943744</v>
      </c>
      <c r="AN108" s="31">
        <f t="shared" si="133"/>
        <v>491252.05007943744</v>
      </c>
      <c r="AO108" s="31">
        <f t="shared" si="133"/>
        <v>491252.05007943744</v>
      </c>
      <c r="AP108" s="31">
        <f t="shared" si="133"/>
        <v>491252.05007943744</v>
      </c>
      <c r="AQ108" s="31">
        <f t="shared" si="133"/>
        <v>491252.05007943744</v>
      </c>
      <c r="AR108" s="31">
        <f t="shared" si="133"/>
        <v>491252.05007943744</v>
      </c>
      <c r="AS108" s="31">
        <f t="shared" si="133"/>
        <v>491252.05007943744</v>
      </c>
      <c r="AT108" s="31">
        <f t="shared" si="133"/>
        <v>491252.05007943744</v>
      </c>
      <c r="AU108" s="31">
        <f t="shared" si="133"/>
        <v>491252.05007943744</v>
      </c>
      <c r="AV108" s="31">
        <f t="shared" si="133"/>
        <v>491252.05007943744</v>
      </c>
      <c r="AW108" s="31">
        <f t="shared" si="133"/>
        <v>491252.05007943744</v>
      </c>
      <c r="AX108" s="31">
        <f t="shared" si="133"/>
        <v>491252.05007943744</v>
      </c>
      <c r="AY108" s="31">
        <f t="shared" si="133"/>
        <v>534482.2304864279</v>
      </c>
      <c r="AZ108" s="31">
        <f t="shared" si="133"/>
        <v>534482.2304864279</v>
      </c>
      <c r="BA108" s="31">
        <f t="shared" si="133"/>
        <v>534482.2304864279</v>
      </c>
      <c r="BB108" s="31">
        <f t="shared" si="133"/>
        <v>534482.2304864279</v>
      </c>
      <c r="BC108" s="31">
        <f t="shared" si="133"/>
        <v>534482.2304864279</v>
      </c>
      <c r="BD108" s="31">
        <f t="shared" si="133"/>
        <v>534482.2304864279</v>
      </c>
      <c r="BE108" s="31">
        <f t="shared" si="133"/>
        <v>534482.2304864279</v>
      </c>
      <c r="BF108" s="31">
        <f t="shared" si="133"/>
        <v>534482.2304864279</v>
      </c>
      <c r="BG108" s="31">
        <f t="shared" si="133"/>
        <v>534482.2304864279</v>
      </c>
      <c r="BH108" s="31">
        <f t="shared" si="133"/>
        <v>534482.2304864279</v>
      </c>
      <c r="BI108" s="31">
        <f t="shared" si="133"/>
        <v>534482.2304864279</v>
      </c>
      <c r="BJ108" s="31">
        <f t="shared" si="133"/>
        <v>534482.2304864279</v>
      </c>
    </row>
    <row r="109" spans="1:62" x14ac:dyDescent="0.25">
      <c r="A109" s="26" t="s">
        <v>78</v>
      </c>
      <c r="C109" s="31">
        <f>+C108</f>
        <v>499800</v>
      </c>
      <c r="D109" s="31">
        <f>+D108</f>
        <v>499800</v>
      </c>
      <c r="E109" s="31">
        <f>+E108</f>
        <v>499800</v>
      </c>
      <c r="F109" s="31">
        <f>+F108</f>
        <v>499800</v>
      </c>
      <c r="G109" s="31">
        <f>+G108</f>
        <v>499800</v>
      </c>
      <c r="H109" s="31"/>
      <c r="I109" s="31">
        <f>+I108</f>
        <v>499800</v>
      </c>
      <c r="J109" s="31">
        <f>+I109+J108</f>
        <v>999600</v>
      </c>
      <c r="K109" s="31">
        <f>+J109+K108</f>
        <v>1499400</v>
      </c>
      <c r="L109" s="31">
        <f>+K109+L108</f>
        <v>1999200</v>
      </c>
      <c r="M109" s="31">
        <f>+L109+M108</f>
        <v>2499000</v>
      </c>
      <c r="N109" s="31"/>
      <c r="O109" s="31">
        <f>+O108</f>
        <v>546031.5</v>
      </c>
      <c r="P109" s="31">
        <f>+O109+P108</f>
        <v>1092063</v>
      </c>
      <c r="Q109" s="31">
        <f>+P109+Q108</f>
        <v>1638094.5</v>
      </c>
      <c r="R109" s="31">
        <f>+Q109+R108</f>
        <v>2184126</v>
      </c>
      <c r="S109" s="31">
        <f>+R109+S108</f>
        <v>2730157.5</v>
      </c>
      <c r="T109" s="31"/>
      <c r="U109" s="31">
        <f>+U108</f>
        <v>546031.5</v>
      </c>
      <c r="V109" s="31">
        <f>+U109+V108</f>
        <v>1092063</v>
      </c>
      <c r="W109" s="31">
        <f>+V109+W108</f>
        <v>1638094.5</v>
      </c>
      <c r="X109" s="31">
        <f>+W109+X108</f>
        <v>2184126</v>
      </c>
      <c r="Y109" s="31">
        <f>+X109+Y108</f>
        <v>2730157.5</v>
      </c>
      <c r="Z109" s="31"/>
      <c r="AA109" s="31">
        <f>+AA108</f>
        <v>447814.08393749991</v>
      </c>
      <c r="AB109" s="31">
        <f>+AA109+AB108</f>
        <v>895628.16787499981</v>
      </c>
      <c r="AC109" s="31">
        <f>+AB109+AC108</f>
        <v>1343442.2518124997</v>
      </c>
      <c r="AD109" s="31">
        <f>+AC109+AD108</f>
        <v>1791256.3357499996</v>
      </c>
      <c r="AE109" s="31">
        <f>+AD109+AE108</f>
        <v>2239070.4196874993</v>
      </c>
      <c r="AF109" s="31"/>
      <c r="AG109" s="31">
        <f>+AG108</f>
        <v>447814.08393749991</v>
      </c>
      <c r="AH109" s="31">
        <f>+AG109+AH108</f>
        <v>895628.16787499981</v>
      </c>
      <c r="AI109" s="31">
        <f>+AH109+AI108</f>
        <v>1343442.2518124997</v>
      </c>
      <c r="AJ109" s="31">
        <f>+AI109+AJ108</f>
        <v>1791256.3357499996</v>
      </c>
      <c r="AK109" s="31">
        <f>+AJ109+AK108</f>
        <v>2239070.4196874993</v>
      </c>
      <c r="AL109" s="31"/>
      <c r="AM109" s="31">
        <f>+AM108</f>
        <v>491252.05007943744</v>
      </c>
      <c r="AN109" s="31">
        <f>+AM109+AN108</f>
        <v>982504.10015887488</v>
      </c>
      <c r="AO109" s="31">
        <f>+AN109+AO108</f>
        <v>1473756.1502383123</v>
      </c>
      <c r="AP109" s="31">
        <f>+AO109+AP108</f>
        <v>1965008.2003177498</v>
      </c>
      <c r="AQ109" s="31">
        <f>+AP109+AQ108</f>
        <v>2456260.2503971872</v>
      </c>
      <c r="AR109" s="31"/>
      <c r="AS109" s="31">
        <f>+AS108</f>
        <v>491252.05007943744</v>
      </c>
      <c r="AT109" s="31">
        <f>+AS109+AT108</f>
        <v>982504.10015887488</v>
      </c>
      <c r="AU109" s="31">
        <f>+AT109+AU108</f>
        <v>1473756.1502383123</v>
      </c>
      <c r="AV109" s="31">
        <f>+AU109+AV108</f>
        <v>1965008.2003177498</v>
      </c>
      <c r="AW109" s="31">
        <f>+AV109+AW108</f>
        <v>2456260.2503971872</v>
      </c>
      <c r="AX109" s="31"/>
      <c r="AY109" s="31">
        <f>+AY108</f>
        <v>534482.2304864279</v>
      </c>
      <c r="AZ109" s="31">
        <f>+AY109+AZ108</f>
        <v>1068964.4609728558</v>
      </c>
      <c r="BA109" s="31">
        <f>+AZ109+BA108</f>
        <v>1603446.6914592837</v>
      </c>
      <c r="BB109" s="31">
        <f>+BA109+BB108</f>
        <v>2137928.9219457116</v>
      </c>
      <c r="BC109" s="31">
        <f>+BB109+BC108</f>
        <v>2672411.1524321395</v>
      </c>
      <c r="BD109" s="31"/>
      <c r="BE109" s="31">
        <f>+BE108</f>
        <v>534482.2304864279</v>
      </c>
      <c r="BF109" s="31">
        <f>+BE109+BF108</f>
        <v>1068964.4609728558</v>
      </c>
      <c r="BG109" s="31">
        <f>+BF109+BG108</f>
        <v>1603446.6914592837</v>
      </c>
      <c r="BH109" s="31">
        <f>+BG109+BH108</f>
        <v>2137928.9219457116</v>
      </c>
      <c r="BI109" s="31">
        <f>+BH109+BI108</f>
        <v>2672411.1524321395</v>
      </c>
      <c r="BJ109" s="31"/>
    </row>
    <row r="110" spans="1:62" x14ac:dyDescent="0.25">
      <c r="A110" s="6" t="s">
        <v>68</v>
      </c>
      <c r="C110" s="31">
        <f>C103*$B$4</f>
        <v>31320</v>
      </c>
      <c r="D110" s="31">
        <f>D103*$B$4</f>
        <v>31320</v>
      </c>
      <c r="E110" s="31">
        <f t="shared" ref="E110:BJ110" si="134">E103*$B$4</f>
        <v>31320</v>
      </c>
      <c r="F110" s="31">
        <f t="shared" si="134"/>
        <v>31320</v>
      </c>
      <c r="G110" s="31">
        <f t="shared" si="134"/>
        <v>31320</v>
      </c>
      <c r="H110" s="31">
        <f t="shared" si="134"/>
        <v>31320</v>
      </c>
      <c r="I110" s="31">
        <f t="shared" si="134"/>
        <v>31320</v>
      </c>
      <c r="J110" s="31">
        <f t="shared" si="134"/>
        <v>31320</v>
      </c>
      <c r="K110" s="31">
        <f t="shared" si="134"/>
        <v>31320</v>
      </c>
      <c r="L110" s="31">
        <f t="shared" si="134"/>
        <v>31320</v>
      </c>
      <c r="M110" s="31">
        <f t="shared" si="134"/>
        <v>31320</v>
      </c>
      <c r="N110" s="31">
        <f t="shared" si="134"/>
        <v>31320</v>
      </c>
      <c r="O110" s="31">
        <f t="shared" si="134"/>
        <v>34217.1</v>
      </c>
      <c r="P110" s="31">
        <f t="shared" si="134"/>
        <v>34217.1</v>
      </c>
      <c r="Q110" s="31">
        <f t="shared" si="134"/>
        <v>34217.1</v>
      </c>
      <c r="R110" s="31">
        <f t="shared" si="134"/>
        <v>34217.1</v>
      </c>
      <c r="S110" s="31">
        <f t="shared" si="134"/>
        <v>34217.1</v>
      </c>
      <c r="T110" s="31">
        <f t="shared" si="134"/>
        <v>34217.1</v>
      </c>
      <c r="U110" s="31">
        <f t="shared" si="134"/>
        <v>34217.1</v>
      </c>
      <c r="V110" s="31">
        <f t="shared" si="134"/>
        <v>34217.1</v>
      </c>
      <c r="W110" s="31">
        <f t="shared" si="134"/>
        <v>34217.1</v>
      </c>
      <c r="X110" s="31">
        <f t="shared" si="134"/>
        <v>34217.1</v>
      </c>
      <c r="Y110" s="31">
        <f t="shared" si="134"/>
        <v>34217.1</v>
      </c>
      <c r="Z110" s="31">
        <f t="shared" si="134"/>
        <v>34217.1</v>
      </c>
      <c r="AA110" s="31">
        <f t="shared" si="134"/>
        <v>28062.299137499995</v>
      </c>
      <c r="AB110" s="31">
        <f t="shared" si="134"/>
        <v>28062.299137499995</v>
      </c>
      <c r="AC110" s="31">
        <f t="shared" si="134"/>
        <v>28062.299137499995</v>
      </c>
      <c r="AD110" s="31">
        <f t="shared" si="134"/>
        <v>28062.299137499995</v>
      </c>
      <c r="AE110" s="31">
        <f t="shared" si="134"/>
        <v>28062.299137499995</v>
      </c>
      <c r="AF110" s="31">
        <f t="shared" si="134"/>
        <v>28062.299137499995</v>
      </c>
      <c r="AG110" s="31">
        <f t="shared" si="134"/>
        <v>28062.299137499995</v>
      </c>
      <c r="AH110" s="31">
        <f t="shared" si="134"/>
        <v>28062.299137499995</v>
      </c>
      <c r="AI110" s="31">
        <f t="shared" si="134"/>
        <v>28062.299137499995</v>
      </c>
      <c r="AJ110" s="31">
        <f t="shared" si="134"/>
        <v>28062.299137499995</v>
      </c>
      <c r="AK110" s="31">
        <f t="shared" si="134"/>
        <v>28062.299137499995</v>
      </c>
      <c r="AL110" s="31">
        <f t="shared" si="134"/>
        <v>28062.299137499995</v>
      </c>
      <c r="AM110" s="31">
        <f t="shared" si="134"/>
        <v>30784.342153837497</v>
      </c>
      <c r="AN110" s="31">
        <f t="shared" si="134"/>
        <v>30784.342153837497</v>
      </c>
      <c r="AO110" s="31">
        <f t="shared" si="134"/>
        <v>30784.342153837497</v>
      </c>
      <c r="AP110" s="31">
        <f t="shared" si="134"/>
        <v>30784.342153837497</v>
      </c>
      <c r="AQ110" s="31">
        <f t="shared" si="134"/>
        <v>30784.342153837497</v>
      </c>
      <c r="AR110" s="31">
        <f t="shared" si="134"/>
        <v>30784.342153837497</v>
      </c>
      <c r="AS110" s="31">
        <f t="shared" si="134"/>
        <v>30784.342153837497</v>
      </c>
      <c r="AT110" s="31">
        <f t="shared" si="134"/>
        <v>30784.342153837497</v>
      </c>
      <c r="AU110" s="31">
        <f t="shared" si="134"/>
        <v>30784.342153837497</v>
      </c>
      <c r="AV110" s="31">
        <f t="shared" si="134"/>
        <v>30784.342153837497</v>
      </c>
      <c r="AW110" s="31">
        <f t="shared" si="134"/>
        <v>30784.342153837497</v>
      </c>
      <c r="AX110" s="31">
        <f t="shared" si="134"/>
        <v>30784.342153837497</v>
      </c>
      <c r="AY110" s="31">
        <f t="shared" si="134"/>
        <v>33493.364263375195</v>
      </c>
      <c r="AZ110" s="31">
        <f t="shared" si="134"/>
        <v>33493.364263375195</v>
      </c>
      <c r="BA110" s="31">
        <f t="shared" si="134"/>
        <v>33493.364263375195</v>
      </c>
      <c r="BB110" s="31">
        <f t="shared" si="134"/>
        <v>33493.364263375195</v>
      </c>
      <c r="BC110" s="31">
        <f t="shared" si="134"/>
        <v>33493.364263375195</v>
      </c>
      <c r="BD110" s="31">
        <f t="shared" si="134"/>
        <v>33493.364263375195</v>
      </c>
      <c r="BE110" s="31">
        <f t="shared" si="134"/>
        <v>33493.364263375195</v>
      </c>
      <c r="BF110" s="31">
        <f t="shared" si="134"/>
        <v>33493.364263375195</v>
      </c>
      <c r="BG110" s="31">
        <f t="shared" si="134"/>
        <v>33493.364263375195</v>
      </c>
      <c r="BH110" s="31">
        <f t="shared" si="134"/>
        <v>33493.364263375195</v>
      </c>
      <c r="BI110" s="31">
        <f t="shared" si="134"/>
        <v>33493.364263375195</v>
      </c>
      <c r="BJ110" s="31">
        <f t="shared" si="134"/>
        <v>33493.364263375195</v>
      </c>
    </row>
    <row r="111" spans="1:62" x14ac:dyDescent="0.25">
      <c r="A111" s="6" t="s">
        <v>69</v>
      </c>
      <c r="C111" s="31">
        <f t="shared" ref="C111:O111" si="135">C103*$B$5</f>
        <v>499800</v>
      </c>
      <c r="D111" s="31">
        <f t="shared" si="135"/>
        <v>499800</v>
      </c>
      <c r="E111" s="31">
        <f t="shared" si="135"/>
        <v>499800</v>
      </c>
      <c r="F111" s="31">
        <f t="shared" si="135"/>
        <v>499800</v>
      </c>
      <c r="G111" s="31">
        <f t="shared" si="135"/>
        <v>499800</v>
      </c>
      <c r="H111" s="31">
        <f t="shared" si="135"/>
        <v>499800</v>
      </c>
      <c r="I111" s="31">
        <f t="shared" si="135"/>
        <v>499800</v>
      </c>
      <c r="J111" s="31">
        <f t="shared" si="135"/>
        <v>499800</v>
      </c>
      <c r="K111" s="31">
        <f t="shared" si="135"/>
        <v>499800</v>
      </c>
      <c r="L111" s="31">
        <f t="shared" si="135"/>
        <v>499800</v>
      </c>
      <c r="M111" s="31">
        <f t="shared" si="135"/>
        <v>499800</v>
      </c>
      <c r="N111" s="31">
        <f t="shared" si="135"/>
        <v>499800</v>
      </c>
      <c r="O111" s="31">
        <f t="shared" si="135"/>
        <v>546031.5</v>
      </c>
      <c r="P111" s="31">
        <f>P103*$B$5</f>
        <v>546031.5</v>
      </c>
      <c r="Q111" s="31">
        <f t="shared" ref="Q111:BJ111" si="136">Q103*$B$5</f>
        <v>546031.5</v>
      </c>
      <c r="R111" s="31">
        <f t="shared" si="136"/>
        <v>546031.5</v>
      </c>
      <c r="S111" s="31">
        <f t="shared" si="136"/>
        <v>546031.5</v>
      </c>
      <c r="T111" s="31">
        <f t="shared" si="136"/>
        <v>546031.5</v>
      </c>
      <c r="U111" s="31">
        <f t="shared" si="136"/>
        <v>546031.5</v>
      </c>
      <c r="V111" s="31">
        <f t="shared" si="136"/>
        <v>546031.5</v>
      </c>
      <c r="W111" s="31">
        <f t="shared" si="136"/>
        <v>546031.5</v>
      </c>
      <c r="X111" s="31">
        <f t="shared" si="136"/>
        <v>546031.5</v>
      </c>
      <c r="Y111" s="31">
        <f t="shared" si="136"/>
        <v>546031.5</v>
      </c>
      <c r="Z111" s="31">
        <f t="shared" si="136"/>
        <v>546031.5</v>
      </c>
      <c r="AA111" s="31">
        <f t="shared" si="136"/>
        <v>447814.08393749991</v>
      </c>
      <c r="AB111" s="31">
        <f t="shared" si="136"/>
        <v>447814.08393749991</v>
      </c>
      <c r="AC111" s="31">
        <f t="shared" si="136"/>
        <v>447814.08393749991</v>
      </c>
      <c r="AD111" s="31">
        <f t="shared" si="136"/>
        <v>447814.08393749991</v>
      </c>
      <c r="AE111" s="31">
        <f t="shared" si="136"/>
        <v>447814.08393749991</v>
      </c>
      <c r="AF111" s="31">
        <f t="shared" si="136"/>
        <v>447814.08393749991</v>
      </c>
      <c r="AG111" s="31">
        <f t="shared" si="136"/>
        <v>447814.08393749991</v>
      </c>
      <c r="AH111" s="31">
        <f t="shared" si="136"/>
        <v>447814.08393749991</v>
      </c>
      <c r="AI111" s="31">
        <f t="shared" si="136"/>
        <v>447814.08393749991</v>
      </c>
      <c r="AJ111" s="31">
        <f t="shared" si="136"/>
        <v>447814.08393749991</v>
      </c>
      <c r="AK111" s="31">
        <f t="shared" si="136"/>
        <v>447814.08393749991</v>
      </c>
      <c r="AL111" s="31">
        <f t="shared" si="136"/>
        <v>447814.08393749991</v>
      </c>
      <c r="AM111" s="31">
        <f t="shared" si="136"/>
        <v>491252.05007943744</v>
      </c>
      <c r="AN111" s="31">
        <f t="shared" si="136"/>
        <v>491252.05007943744</v>
      </c>
      <c r="AO111" s="31">
        <f t="shared" si="136"/>
        <v>491252.05007943744</v>
      </c>
      <c r="AP111" s="31">
        <f t="shared" si="136"/>
        <v>491252.05007943744</v>
      </c>
      <c r="AQ111" s="31">
        <f t="shared" si="136"/>
        <v>491252.05007943744</v>
      </c>
      <c r="AR111" s="31">
        <f t="shared" si="136"/>
        <v>491252.05007943744</v>
      </c>
      <c r="AS111" s="31">
        <f t="shared" si="136"/>
        <v>491252.05007943744</v>
      </c>
      <c r="AT111" s="31">
        <f t="shared" si="136"/>
        <v>491252.05007943744</v>
      </c>
      <c r="AU111" s="31">
        <f t="shared" si="136"/>
        <v>491252.05007943744</v>
      </c>
      <c r="AV111" s="31">
        <f t="shared" si="136"/>
        <v>491252.05007943744</v>
      </c>
      <c r="AW111" s="31">
        <f t="shared" si="136"/>
        <v>491252.05007943744</v>
      </c>
      <c r="AX111" s="31">
        <f t="shared" si="136"/>
        <v>491252.05007943744</v>
      </c>
      <c r="AY111" s="31">
        <f t="shared" si="136"/>
        <v>534482.2304864279</v>
      </c>
      <c r="AZ111" s="31">
        <f t="shared" si="136"/>
        <v>534482.2304864279</v>
      </c>
      <c r="BA111" s="31">
        <f t="shared" si="136"/>
        <v>534482.2304864279</v>
      </c>
      <c r="BB111" s="31">
        <f t="shared" si="136"/>
        <v>534482.2304864279</v>
      </c>
      <c r="BC111" s="31">
        <f t="shared" si="136"/>
        <v>534482.2304864279</v>
      </c>
      <c r="BD111" s="31">
        <f t="shared" si="136"/>
        <v>534482.2304864279</v>
      </c>
      <c r="BE111" s="31">
        <f t="shared" si="136"/>
        <v>534482.2304864279</v>
      </c>
      <c r="BF111" s="31">
        <f t="shared" si="136"/>
        <v>534482.2304864279</v>
      </c>
      <c r="BG111" s="31">
        <f t="shared" si="136"/>
        <v>534482.2304864279</v>
      </c>
      <c r="BH111" s="31">
        <f t="shared" si="136"/>
        <v>534482.2304864279</v>
      </c>
      <c r="BI111" s="31">
        <f t="shared" si="136"/>
        <v>534482.2304864279</v>
      </c>
      <c r="BJ111" s="31">
        <f t="shared" si="136"/>
        <v>534482.2304864279</v>
      </c>
    </row>
    <row r="112" spans="1:62" x14ac:dyDescent="0.25">
      <c r="A112" s="26" t="s">
        <v>79</v>
      </c>
      <c r="C112" s="31">
        <f>C111</f>
        <v>499800</v>
      </c>
      <c r="D112" s="31">
        <f t="shared" ref="D112:O112" si="137">C112+D111</f>
        <v>999600</v>
      </c>
      <c r="E112" s="31">
        <f t="shared" si="137"/>
        <v>1499400</v>
      </c>
      <c r="F112" s="31">
        <f t="shared" si="137"/>
        <v>1999200</v>
      </c>
      <c r="G112" s="31">
        <f t="shared" si="137"/>
        <v>2499000</v>
      </c>
      <c r="H112" s="31">
        <f t="shared" si="137"/>
        <v>2998800</v>
      </c>
      <c r="I112" s="31">
        <f t="shared" si="137"/>
        <v>3498600</v>
      </c>
      <c r="J112" s="31">
        <f t="shared" si="137"/>
        <v>3998400</v>
      </c>
      <c r="K112" s="31">
        <f t="shared" si="137"/>
        <v>4498200</v>
      </c>
      <c r="L112" s="31">
        <f t="shared" si="137"/>
        <v>4998000</v>
      </c>
      <c r="M112" s="31">
        <f t="shared" si="137"/>
        <v>5497800</v>
      </c>
      <c r="N112" s="31">
        <f t="shared" si="137"/>
        <v>5997600</v>
      </c>
      <c r="O112" s="31">
        <f t="shared" si="137"/>
        <v>6543631.5</v>
      </c>
      <c r="P112" s="31">
        <f>+O111+P111</f>
        <v>1092063</v>
      </c>
      <c r="Q112" s="31">
        <f t="shared" ref="Q112:Z112" si="138">+P112+Q111</f>
        <v>1638094.5</v>
      </c>
      <c r="R112" s="31">
        <f t="shared" si="138"/>
        <v>2184126</v>
      </c>
      <c r="S112" s="31">
        <f t="shared" si="138"/>
        <v>2730157.5</v>
      </c>
      <c r="T112" s="31">
        <f t="shared" si="138"/>
        <v>3276189</v>
      </c>
      <c r="U112" s="31">
        <f t="shared" si="138"/>
        <v>3822220.5</v>
      </c>
      <c r="V112" s="31">
        <f t="shared" si="138"/>
        <v>4368252</v>
      </c>
      <c r="W112" s="31">
        <f t="shared" si="138"/>
        <v>4914283.5</v>
      </c>
      <c r="X112" s="31">
        <f t="shared" si="138"/>
        <v>5460315</v>
      </c>
      <c r="Y112" s="31">
        <f t="shared" si="138"/>
        <v>6006346.5</v>
      </c>
      <c r="Z112" s="31">
        <f t="shared" si="138"/>
        <v>6552378</v>
      </c>
      <c r="AA112" s="31">
        <f>Z112+AA111</f>
        <v>7000192.0839374997</v>
      </c>
      <c r="AB112" s="31">
        <f>+AA111+AB111</f>
        <v>895628.16787499981</v>
      </c>
      <c r="AC112" s="31">
        <f t="shared" ref="AC112:AL112" si="139">+AB112+AC111</f>
        <v>1343442.2518124997</v>
      </c>
      <c r="AD112" s="31">
        <f t="shared" si="139"/>
        <v>1791256.3357499996</v>
      </c>
      <c r="AE112" s="31">
        <f t="shared" si="139"/>
        <v>2239070.4196874993</v>
      </c>
      <c r="AF112" s="31">
        <f t="shared" si="139"/>
        <v>2686884.503624999</v>
      </c>
      <c r="AG112" s="31">
        <f t="shared" si="139"/>
        <v>3134698.5875624986</v>
      </c>
      <c r="AH112" s="31">
        <f t="shared" si="139"/>
        <v>3582512.6714999983</v>
      </c>
      <c r="AI112" s="31">
        <f t="shared" si="139"/>
        <v>4030326.755437498</v>
      </c>
      <c r="AJ112" s="31">
        <f t="shared" si="139"/>
        <v>4478140.8393749977</v>
      </c>
      <c r="AK112" s="31">
        <f t="shared" si="139"/>
        <v>4925954.9233124973</v>
      </c>
      <c r="AL112" s="31">
        <f t="shared" si="139"/>
        <v>5373769.007249997</v>
      </c>
      <c r="AM112" s="31">
        <f>AL112+AM111</f>
        <v>5865021.0573294349</v>
      </c>
      <c r="AN112" s="31">
        <f>+AM111+AN111</f>
        <v>982504.10015887488</v>
      </c>
      <c r="AO112" s="31">
        <f t="shared" ref="AO112:AX112" si="140">+AN112+AO111</f>
        <v>1473756.1502383123</v>
      </c>
      <c r="AP112" s="31">
        <f t="shared" si="140"/>
        <v>1965008.2003177498</v>
      </c>
      <c r="AQ112" s="31">
        <f t="shared" si="140"/>
        <v>2456260.2503971872</v>
      </c>
      <c r="AR112" s="31">
        <f t="shared" si="140"/>
        <v>2947512.3004766246</v>
      </c>
      <c r="AS112" s="31">
        <f t="shared" si="140"/>
        <v>3438764.3505560621</v>
      </c>
      <c r="AT112" s="31">
        <f t="shared" si="140"/>
        <v>3930016.4006354995</v>
      </c>
      <c r="AU112" s="31">
        <f t="shared" si="140"/>
        <v>4421268.4507149365</v>
      </c>
      <c r="AV112" s="31">
        <f t="shared" si="140"/>
        <v>4912520.5007943735</v>
      </c>
      <c r="AW112" s="31">
        <f t="shared" si="140"/>
        <v>5403772.5508738104</v>
      </c>
      <c r="AX112" s="31">
        <f t="shared" si="140"/>
        <v>5895024.6009532474</v>
      </c>
      <c r="AY112" s="31">
        <f>AX112+AY111</f>
        <v>6429506.8314396758</v>
      </c>
      <c r="AZ112" s="31">
        <f>+AY111+AZ111</f>
        <v>1068964.4609728558</v>
      </c>
      <c r="BA112" s="31">
        <f t="shared" ref="BA112:BJ112" si="141">+AZ112+BA111</f>
        <v>1603446.6914592837</v>
      </c>
      <c r="BB112" s="31">
        <f t="shared" si="141"/>
        <v>2137928.9219457116</v>
      </c>
      <c r="BC112" s="31">
        <f t="shared" si="141"/>
        <v>2672411.1524321395</v>
      </c>
      <c r="BD112" s="31">
        <f t="shared" si="141"/>
        <v>3206893.3829185674</v>
      </c>
      <c r="BE112" s="31">
        <f t="shared" si="141"/>
        <v>3741375.6134049953</v>
      </c>
      <c r="BF112" s="31">
        <f t="shared" si="141"/>
        <v>4275857.8438914232</v>
      </c>
      <c r="BG112" s="31">
        <f t="shared" si="141"/>
        <v>4810340.0743778516</v>
      </c>
      <c r="BH112" s="31">
        <f t="shared" si="141"/>
        <v>5344822.3048642799</v>
      </c>
      <c r="BI112" s="31">
        <f t="shared" si="141"/>
        <v>5879304.5353507083</v>
      </c>
      <c r="BJ112" s="31">
        <f t="shared" si="141"/>
        <v>6413786.7658371367</v>
      </c>
    </row>
    <row r="113" spans="1:62" x14ac:dyDescent="0.25">
      <c r="A113" s="6" t="s">
        <v>80</v>
      </c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</row>
    <row r="114" spans="1:62" x14ac:dyDescent="0.25">
      <c r="A114" s="6" t="s">
        <v>71</v>
      </c>
      <c r="C114" s="31">
        <f>C112*$B$6</f>
        <v>4998</v>
      </c>
      <c r="D114" s="31">
        <f t="shared" ref="D114:BJ114" si="142">D112*$B$6</f>
        <v>9996</v>
      </c>
      <c r="E114" s="31">
        <f t="shared" si="142"/>
        <v>14994</v>
      </c>
      <c r="F114" s="31">
        <f t="shared" si="142"/>
        <v>19992</v>
      </c>
      <c r="G114" s="31">
        <f t="shared" si="142"/>
        <v>24990</v>
      </c>
      <c r="H114" s="31">
        <f t="shared" si="142"/>
        <v>29988</v>
      </c>
      <c r="I114" s="31">
        <f t="shared" si="142"/>
        <v>34986</v>
      </c>
      <c r="J114" s="31">
        <f t="shared" si="142"/>
        <v>39984</v>
      </c>
      <c r="K114" s="31">
        <f t="shared" si="142"/>
        <v>44982</v>
      </c>
      <c r="L114" s="31">
        <f t="shared" si="142"/>
        <v>49980</v>
      </c>
      <c r="M114" s="31">
        <f t="shared" si="142"/>
        <v>54978</v>
      </c>
      <c r="N114" s="31">
        <f t="shared" si="142"/>
        <v>59976</v>
      </c>
      <c r="O114" s="31">
        <f t="shared" si="142"/>
        <v>65436.315000000002</v>
      </c>
      <c r="P114" s="31">
        <f t="shared" si="142"/>
        <v>10920.630000000001</v>
      </c>
      <c r="Q114" s="31">
        <f t="shared" si="142"/>
        <v>16380.945</v>
      </c>
      <c r="R114" s="31">
        <f t="shared" si="142"/>
        <v>21841.260000000002</v>
      </c>
      <c r="S114" s="31">
        <f t="shared" si="142"/>
        <v>27301.575000000001</v>
      </c>
      <c r="T114" s="31">
        <f t="shared" si="142"/>
        <v>32761.89</v>
      </c>
      <c r="U114" s="31">
        <f t="shared" si="142"/>
        <v>38222.205000000002</v>
      </c>
      <c r="V114" s="31">
        <f t="shared" si="142"/>
        <v>43682.520000000004</v>
      </c>
      <c r="W114" s="31">
        <f t="shared" si="142"/>
        <v>49142.834999999999</v>
      </c>
      <c r="X114" s="31">
        <f t="shared" si="142"/>
        <v>54603.15</v>
      </c>
      <c r="Y114" s="31">
        <f t="shared" si="142"/>
        <v>60063.465000000004</v>
      </c>
      <c r="Z114" s="31">
        <f t="shared" si="142"/>
        <v>65523.78</v>
      </c>
      <c r="AA114" s="31">
        <f t="shared" si="142"/>
        <v>70001.920839375001</v>
      </c>
      <c r="AB114" s="31">
        <f t="shared" si="142"/>
        <v>8956.2816787499978</v>
      </c>
      <c r="AC114" s="31">
        <f t="shared" si="142"/>
        <v>13434.422518124997</v>
      </c>
      <c r="AD114" s="31">
        <f t="shared" si="142"/>
        <v>17912.563357499996</v>
      </c>
      <c r="AE114" s="31">
        <f t="shared" si="142"/>
        <v>22390.704196874995</v>
      </c>
      <c r="AF114" s="31">
        <f t="shared" si="142"/>
        <v>26868.84503624999</v>
      </c>
      <c r="AG114" s="31">
        <f t="shared" si="142"/>
        <v>31346.985875624989</v>
      </c>
      <c r="AH114" s="31">
        <f t="shared" si="142"/>
        <v>35825.126714999984</v>
      </c>
      <c r="AI114" s="31">
        <f t="shared" si="142"/>
        <v>40303.267554374979</v>
      </c>
      <c r="AJ114" s="31">
        <f t="shared" si="142"/>
        <v>44781.408393749974</v>
      </c>
      <c r="AK114" s="31">
        <f t="shared" si="142"/>
        <v>49259.549233124977</v>
      </c>
      <c r="AL114" s="31">
        <f t="shared" si="142"/>
        <v>53737.690072499972</v>
      </c>
      <c r="AM114" s="31">
        <f t="shared" si="142"/>
        <v>58650.210573294353</v>
      </c>
      <c r="AN114" s="31">
        <f t="shared" si="142"/>
        <v>9825.0410015887483</v>
      </c>
      <c r="AO114" s="31">
        <f t="shared" si="142"/>
        <v>14737.561502383123</v>
      </c>
      <c r="AP114" s="31">
        <f t="shared" si="142"/>
        <v>19650.082003177497</v>
      </c>
      <c r="AQ114" s="31">
        <f t="shared" si="142"/>
        <v>24562.602503971873</v>
      </c>
      <c r="AR114" s="31">
        <f t="shared" si="142"/>
        <v>29475.123004766247</v>
      </c>
      <c r="AS114" s="31">
        <f t="shared" si="142"/>
        <v>34387.64350556062</v>
      </c>
      <c r="AT114" s="31">
        <f t="shared" si="142"/>
        <v>39300.164006354993</v>
      </c>
      <c r="AU114" s="31">
        <f t="shared" si="142"/>
        <v>44212.684507149366</v>
      </c>
      <c r="AV114" s="31">
        <f t="shared" si="142"/>
        <v>49125.205007943732</v>
      </c>
      <c r="AW114" s="31">
        <f t="shared" si="142"/>
        <v>54037.725508738105</v>
      </c>
      <c r="AX114" s="31">
        <f t="shared" si="142"/>
        <v>58950.246009532479</v>
      </c>
      <c r="AY114" s="31">
        <f t="shared" si="142"/>
        <v>64295.068314396762</v>
      </c>
      <c r="AZ114" s="31">
        <f t="shared" si="142"/>
        <v>10689.644609728559</v>
      </c>
      <c r="BA114" s="31">
        <f t="shared" si="142"/>
        <v>16034.466914592836</v>
      </c>
      <c r="BB114" s="31">
        <f t="shared" si="142"/>
        <v>21379.289219457118</v>
      </c>
      <c r="BC114" s="31">
        <f t="shared" si="142"/>
        <v>26724.111524321397</v>
      </c>
      <c r="BD114" s="31">
        <f t="shared" si="142"/>
        <v>32068.933829185673</v>
      </c>
      <c r="BE114" s="31">
        <f t="shared" si="142"/>
        <v>37413.756134049952</v>
      </c>
      <c r="BF114" s="31">
        <f t="shared" si="142"/>
        <v>42758.578438914235</v>
      </c>
      <c r="BG114" s="31">
        <f t="shared" si="142"/>
        <v>48103.400743778519</v>
      </c>
      <c r="BH114" s="31">
        <f t="shared" si="142"/>
        <v>53448.223048642802</v>
      </c>
      <c r="BI114" s="31">
        <f t="shared" si="142"/>
        <v>58793.045353507085</v>
      </c>
      <c r="BJ114" s="31">
        <f t="shared" si="142"/>
        <v>64137.867658371368</v>
      </c>
    </row>
    <row r="115" spans="1:62" x14ac:dyDescent="0.25">
      <c r="A115" s="26" t="s">
        <v>81</v>
      </c>
      <c r="C115" s="31">
        <f>C114</f>
        <v>4998</v>
      </c>
      <c r="D115" s="31">
        <f t="shared" ref="D115:N115" si="143">C115+D114</f>
        <v>14994</v>
      </c>
      <c r="E115" s="31">
        <f t="shared" si="143"/>
        <v>29988</v>
      </c>
      <c r="F115" s="31">
        <f t="shared" si="143"/>
        <v>49980</v>
      </c>
      <c r="G115" s="31">
        <f t="shared" si="143"/>
        <v>74970</v>
      </c>
      <c r="H115" s="31">
        <f t="shared" si="143"/>
        <v>104958</v>
      </c>
      <c r="I115" s="31">
        <f t="shared" si="143"/>
        <v>139944</v>
      </c>
      <c r="J115" s="31">
        <f t="shared" si="143"/>
        <v>179928</v>
      </c>
      <c r="K115" s="31">
        <f t="shared" si="143"/>
        <v>224910</v>
      </c>
      <c r="L115" s="31">
        <f t="shared" si="143"/>
        <v>274890</v>
      </c>
      <c r="M115" s="31">
        <f t="shared" si="143"/>
        <v>329868</v>
      </c>
      <c r="N115" s="31">
        <f t="shared" si="143"/>
        <v>389844</v>
      </c>
      <c r="O115" s="31">
        <f>O114</f>
        <v>65436.315000000002</v>
      </c>
      <c r="P115" s="31">
        <f t="shared" ref="P115:Z115" si="144">O115+P114</f>
        <v>76356.945000000007</v>
      </c>
      <c r="Q115" s="31">
        <f t="shared" si="144"/>
        <v>92737.890000000014</v>
      </c>
      <c r="R115" s="31">
        <f t="shared" si="144"/>
        <v>114579.15000000002</v>
      </c>
      <c r="S115" s="31">
        <f t="shared" si="144"/>
        <v>141880.72500000003</v>
      </c>
      <c r="T115" s="31">
        <f t="shared" si="144"/>
        <v>174642.61500000005</v>
      </c>
      <c r="U115" s="31">
        <f t="shared" si="144"/>
        <v>212864.82000000007</v>
      </c>
      <c r="V115" s="31">
        <f t="shared" si="144"/>
        <v>256547.34000000008</v>
      </c>
      <c r="W115" s="31">
        <f t="shared" si="144"/>
        <v>305690.1750000001</v>
      </c>
      <c r="X115" s="31">
        <f t="shared" si="144"/>
        <v>360293.32500000013</v>
      </c>
      <c r="Y115" s="31">
        <f t="shared" si="144"/>
        <v>420356.79000000015</v>
      </c>
      <c r="Z115" s="31">
        <f t="shared" si="144"/>
        <v>485880.57000000018</v>
      </c>
      <c r="AA115" s="31">
        <f>AA114</f>
        <v>70001.920839375001</v>
      </c>
      <c r="AB115" s="31">
        <f t="shared" ref="AB115:AL115" si="145">AA115+AB114</f>
        <v>78958.202518125006</v>
      </c>
      <c r="AC115" s="31">
        <f t="shared" si="145"/>
        <v>92392.62503625</v>
      </c>
      <c r="AD115" s="31">
        <f t="shared" si="145"/>
        <v>110305.18839375</v>
      </c>
      <c r="AE115" s="31">
        <f t="shared" si="145"/>
        <v>132695.89259062498</v>
      </c>
      <c r="AF115" s="31">
        <f t="shared" si="145"/>
        <v>159564.73762687496</v>
      </c>
      <c r="AG115" s="31">
        <f t="shared" si="145"/>
        <v>190911.72350249995</v>
      </c>
      <c r="AH115" s="31">
        <f t="shared" si="145"/>
        <v>226736.85021749994</v>
      </c>
      <c r="AI115" s="31">
        <f t="shared" si="145"/>
        <v>267040.11777187494</v>
      </c>
      <c r="AJ115" s="31">
        <f t="shared" si="145"/>
        <v>311821.52616562491</v>
      </c>
      <c r="AK115" s="31">
        <f t="shared" si="145"/>
        <v>361081.0753987499</v>
      </c>
      <c r="AL115" s="31">
        <f t="shared" si="145"/>
        <v>414818.76547124988</v>
      </c>
      <c r="AM115" s="31">
        <f>AM114</f>
        <v>58650.210573294353</v>
      </c>
      <c r="AN115" s="31">
        <f t="shared" ref="AN115:AX115" si="146">AM115+AN114</f>
        <v>68475.251574883107</v>
      </c>
      <c r="AO115" s="31">
        <f t="shared" si="146"/>
        <v>83212.813077266226</v>
      </c>
      <c r="AP115" s="31">
        <f t="shared" si="146"/>
        <v>102862.89508044372</v>
      </c>
      <c r="AQ115" s="31">
        <f t="shared" si="146"/>
        <v>127425.4975844156</v>
      </c>
      <c r="AR115" s="31">
        <f t="shared" si="146"/>
        <v>156900.62058918184</v>
      </c>
      <c r="AS115" s="31">
        <f t="shared" si="146"/>
        <v>191288.26409474245</v>
      </c>
      <c r="AT115" s="31">
        <f t="shared" si="146"/>
        <v>230588.42810109744</v>
      </c>
      <c r="AU115" s="31">
        <f t="shared" si="146"/>
        <v>274801.1126082468</v>
      </c>
      <c r="AV115" s="31">
        <f t="shared" si="146"/>
        <v>323926.31761619053</v>
      </c>
      <c r="AW115" s="31">
        <f t="shared" si="146"/>
        <v>377964.0431249286</v>
      </c>
      <c r="AX115" s="31">
        <f t="shared" si="146"/>
        <v>436914.28913446108</v>
      </c>
      <c r="AY115" s="31">
        <f>AY114</f>
        <v>64295.068314396762</v>
      </c>
      <c r="AZ115" s="31">
        <f t="shared" ref="AZ115:BJ115" si="147">AY115+AZ114</f>
        <v>74984.712924125313</v>
      </c>
      <c r="BA115" s="31">
        <f t="shared" si="147"/>
        <v>91019.179838718148</v>
      </c>
      <c r="BB115" s="31">
        <f t="shared" si="147"/>
        <v>112398.46905817527</v>
      </c>
      <c r="BC115" s="31">
        <f t="shared" si="147"/>
        <v>139122.58058249665</v>
      </c>
      <c r="BD115" s="31">
        <f t="shared" si="147"/>
        <v>171191.51441168232</v>
      </c>
      <c r="BE115" s="31">
        <f t="shared" si="147"/>
        <v>208605.27054573229</v>
      </c>
      <c r="BF115" s="31">
        <f t="shared" si="147"/>
        <v>251363.84898464652</v>
      </c>
      <c r="BG115" s="31">
        <f t="shared" si="147"/>
        <v>299467.24972842506</v>
      </c>
      <c r="BH115" s="31">
        <f t="shared" si="147"/>
        <v>352915.47277706786</v>
      </c>
      <c r="BI115" s="31">
        <f t="shared" si="147"/>
        <v>411708.51813057496</v>
      </c>
      <c r="BJ115" s="31">
        <f t="shared" si="147"/>
        <v>475846.3857889463</v>
      </c>
    </row>
    <row r="116" spans="1:62" x14ac:dyDescent="0.25">
      <c r="A116" s="6" t="s">
        <v>73</v>
      </c>
      <c r="C116" s="31">
        <f t="shared" ref="C116:BJ116" si="148">C103*$B$7</f>
        <v>250200</v>
      </c>
      <c r="D116" s="31">
        <f t="shared" si="148"/>
        <v>250200</v>
      </c>
      <c r="E116" s="31">
        <f t="shared" si="148"/>
        <v>250200</v>
      </c>
      <c r="F116" s="31">
        <f t="shared" si="148"/>
        <v>250200</v>
      </c>
      <c r="G116" s="31">
        <f t="shared" si="148"/>
        <v>250200</v>
      </c>
      <c r="H116" s="31">
        <f t="shared" si="148"/>
        <v>250200</v>
      </c>
      <c r="I116" s="31">
        <f t="shared" si="148"/>
        <v>250200</v>
      </c>
      <c r="J116" s="31">
        <f t="shared" si="148"/>
        <v>250200</v>
      </c>
      <c r="K116" s="31">
        <f t="shared" si="148"/>
        <v>250200</v>
      </c>
      <c r="L116" s="31">
        <f t="shared" si="148"/>
        <v>250200</v>
      </c>
      <c r="M116" s="31">
        <f t="shared" si="148"/>
        <v>250200</v>
      </c>
      <c r="N116" s="31">
        <f t="shared" si="148"/>
        <v>250200</v>
      </c>
      <c r="O116" s="31">
        <f t="shared" si="148"/>
        <v>273343.5</v>
      </c>
      <c r="P116" s="31">
        <f t="shared" si="148"/>
        <v>273343.5</v>
      </c>
      <c r="Q116" s="31">
        <f t="shared" si="148"/>
        <v>273343.5</v>
      </c>
      <c r="R116" s="31">
        <f t="shared" si="148"/>
        <v>273343.5</v>
      </c>
      <c r="S116" s="31">
        <f t="shared" si="148"/>
        <v>273343.5</v>
      </c>
      <c r="T116" s="31">
        <f t="shared" si="148"/>
        <v>273343.5</v>
      </c>
      <c r="U116" s="31">
        <f t="shared" si="148"/>
        <v>273343.5</v>
      </c>
      <c r="V116" s="31">
        <f t="shared" si="148"/>
        <v>273343.5</v>
      </c>
      <c r="W116" s="31">
        <f t="shared" si="148"/>
        <v>273343.5</v>
      </c>
      <c r="X116" s="31">
        <f t="shared" si="148"/>
        <v>273343.5</v>
      </c>
      <c r="Y116" s="31">
        <f t="shared" si="148"/>
        <v>273343.5</v>
      </c>
      <c r="Z116" s="31">
        <f t="shared" si="148"/>
        <v>273343.5</v>
      </c>
      <c r="AA116" s="31">
        <f t="shared" si="148"/>
        <v>224175.83793749998</v>
      </c>
      <c r="AB116" s="31">
        <f t="shared" si="148"/>
        <v>224175.83793749998</v>
      </c>
      <c r="AC116" s="31">
        <f t="shared" si="148"/>
        <v>224175.83793749998</v>
      </c>
      <c r="AD116" s="31">
        <f t="shared" si="148"/>
        <v>224175.83793749998</v>
      </c>
      <c r="AE116" s="31">
        <f t="shared" si="148"/>
        <v>224175.83793749998</v>
      </c>
      <c r="AF116" s="31">
        <f t="shared" si="148"/>
        <v>224175.83793749998</v>
      </c>
      <c r="AG116" s="31">
        <f t="shared" si="148"/>
        <v>224175.83793749998</v>
      </c>
      <c r="AH116" s="31">
        <f t="shared" si="148"/>
        <v>224175.83793749998</v>
      </c>
      <c r="AI116" s="31">
        <f t="shared" si="148"/>
        <v>224175.83793749998</v>
      </c>
      <c r="AJ116" s="31">
        <f t="shared" si="148"/>
        <v>224175.83793749998</v>
      </c>
      <c r="AK116" s="31">
        <f t="shared" si="148"/>
        <v>224175.83793749998</v>
      </c>
      <c r="AL116" s="31">
        <f t="shared" si="148"/>
        <v>224175.83793749998</v>
      </c>
      <c r="AM116" s="31">
        <f t="shared" si="148"/>
        <v>245920.89421743748</v>
      </c>
      <c r="AN116" s="31">
        <f t="shared" si="148"/>
        <v>245920.89421743748</v>
      </c>
      <c r="AO116" s="31">
        <f t="shared" si="148"/>
        <v>245920.89421743748</v>
      </c>
      <c r="AP116" s="31">
        <f t="shared" si="148"/>
        <v>245920.89421743748</v>
      </c>
      <c r="AQ116" s="31">
        <f t="shared" si="148"/>
        <v>245920.89421743748</v>
      </c>
      <c r="AR116" s="31">
        <f t="shared" si="148"/>
        <v>245920.89421743748</v>
      </c>
      <c r="AS116" s="31">
        <f t="shared" si="148"/>
        <v>245920.89421743748</v>
      </c>
      <c r="AT116" s="31">
        <f t="shared" si="148"/>
        <v>245920.89421743748</v>
      </c>
      <c r="AU116" s="31">
        <f t="shared" si="148"/>
        <v>245920.89421743748</v>
      </c>
      <c r="AV116" s="31">
        <f t="shared" si="148"/>
        <v>245920.89421743748</v>
      </c>
      <c r="AW116" s="31">
        <f t="shared" si="148"/>
        <v>245920.89421743748</v>
      </c>
      <c r="AX116" s="31">
        <f t="shared" si="148"/>
        <v>245920.89421743748</v>
      </c>
      <c r="AY116" s="31">
        <f t="shared" si="148"/>
        <v>267561.93290857197</v>
      </c>
      <c r="AZ116" s="31">
        <f t="shared" si="148"/>
        <v>267561.93290857197</v>
      </c>
      <c r="BA116" s="31">
        <f t="shared" si="148"/>
        <v>267561.93290857197</v>
      </c>
      <c r="BB116" s="31">
        <f t="shared" si="148"/>
        <v>267561.93290857197</v>
      </c>
      <c r="BC116" s="31">
        <f t="shared" si="148"/>
        <v>267561.93290857197</v>
      </c>
      <c r="BD116" s="31">
        <f t="shared" si="148"/>
        <v>267561.93290857197</v>
      </c>
      <c r="BE116" s="31">
        <f t="shared" si="148"/>
        <v>267561.93290857197</v>
      </c>
      <c r="BF116" s="31">
        <f t="shared" si="148"/>
        <v>267561.93290857197</v>
      </c>
      <c r="BG116" s="31">
        <f t="shared" si="148"/>
        <v>267561.93290857197</v>
      </c>
      <c r="BH116" s="31">
        <f t="shared" si="148"/>
        <v>267561.93290857197</v>
      </c>
      <c r="BI116" s="31">
        <f t="shared" si="148"/>
        <v>267561.93290857197</v>
      </c>
      <c r="BJ116" s="31">
        <f t="shared" si="148"/>
        <v>267561.93290857197</v>
      </c>
    </row>
    <row r="117" spans="1:62" x14ac:dyDescent="0.25">
      <c r="A117" s="26" t="s">
        <v>82</v>
      </c>
      <c r="C117" s="31">
        <f>C116</f>
        <v>250200</v>
      </c>
      <c r="D117" s="31">
        <f t="shared" ref="D117:M117" si="149">C117+D116</f>
        <v>500400</v>
      </c>
      <c r="E117" s="31">
        <f t="shared" si="149"/>
        <v>750600</v>
      </c>
      <c r="F117" s="31">
        <f t="shared" si="149"/>
        <v>1000800</v>
      </c>
      <c r="G117" s="31">
        <f t="shared" si="149"/>
        <v>1251000</v>
      </c>
      <c r="H117" s="31">
        <f t="shared" si="149"/>
        <v>1501200</v>
      </c>
      <c r="I117" s="31">
        <f t="shared" si="149"/>
        <v>1751400</v>
      </c>
      <c r="J117" s="31">
        <f t="shared" si="149"/>
        <v>2001600</v>
      </c>
      <c r="K117" s="31">
        <f t="shared" si="149"/>
        <v>2251800</v>
      </c>
      <c r="L117" s="31">
        <f t="shared" si="149"/>
        <v>2502000</v>
      </c>
      <c r="M117" s="31">
        <f t="shared" si="149"/>
        <v>2752200</v>
      </c>
      <c r="O117" s="31">
        <f>O116</f>
        <v>273343.5</v>
      </c>
      <c r="P117" s="31">
        <f t="shared" ref="P117:Y117" si="150">O117+P116</f>
        <v>546687</v>
      </c>
      <c r="Q117" s="31">
        <f t="shared" si="150"/>
        <v>820030.5</v>
      </c>
      <c r="R117" s="31">
        <f t="shared" si="150"/>
        <v>1093374</v>
      </c>
      <c r="S117" s="31">
        <f t="shared" si="150"/>
        <v>1366717.5</v>
      </c>
      <c r="T117" s="31">
        <f t="shared" si="150"/>
        <v>1640061</v>
      </c>
      <c r="U117" s="31">
        <f t="shared" si="150"/>
        <v>1913404.5</v>
      </c>
      <c r="V117" s="31">
        <f t="shared" si="150"/>
        <v>2186748</v>
      </c>
      <c r="W117" s="31">
        <f t="shared" si="150"/>
        <v>2460091.5</v>
      </c>
      <c r="X117" s="31">
        <f t="shared" si="150"/>
        <v>2733435</v>
      </c>
      <c r="Y117" s="31">
        <f t="shared" si="150"/>
        <v>3006778.5</v>
      </c>
      <c r="AA117" s="31">
        <f>AA116</f>
        <v>224175.83793749998</v>
      </c>
      <c r="AB117" s="31">
        <f t="shared" ref="AB117:AK117" si="151">AA117+AB116</f>
        <v>448351.67587499996</v>
      </c>
      <c r="AC117" s="31">
        <f t="shared" si="151"/>
        <v>672527.51381249994</v>
      </c>
      <c r="AD117" s="31">
        <f t="shared" si="151"/>
        <v>896703.35174999991</v>
      </c>
      <c r="AE117" s="31">
        <f t="shared" si="151"/>
        <v>1120879.1896874998</v>
      </c>
      <c r="AF117" s="31">
        <f t="shared" si="151"/>
        <v>1345055.0276249996</v>
      </c>
      <c r="AG117" s="31">
        <f t="shared" si="151"/>
        <v>1569230.8655624995</v>
      </c>
      <c r="AH117" s="31">
        <f t="shared" si="151"/>
        <v>1793406.7034999994</v>
      </c>
      <c r="AI117" s="31">
        <f t="shared" si="151"/>
        <v>2017582.5414374992</v>
      </c>
      <c r="AJ117" s="31">
        <f t="shared" si="151"/>
        <v>2241758.3793749991</v>
      </c>
      <c r="AK117" s="31">
        <f t="shared" si="151"/>
        <v>2465934.2173124989</v>
      </c>
      <c r="AM117" s="31">
        <f>AM116</f>
        <v>245920.89421743748</v>
      </c>
      <c r="AN117" s="31">
        <f t="shared" ref="AN117:AW117" si="152">AM117+AN116</f>
        <v>491841.78843487496</v>
      </c>
      <c r="AO117" s="31">
        <f t="shared" si="152"/>
        <v>737762.68265231245</v>
      </c>
      <c r="AP117" s="31">
        <f t="shared" si="152"/>
        <v>983683.57686974993</v>
      </c>
      <c r="AQ117" s="31">
        <f t="shared" si="152"/>
        <v>1229604.4710871875</v>
      </c>
      <c r="AR117" s="31">
        <f t="shared" si="152"/>
        <v>1475525.3653046251</v>
      </c>
      <c r="AS117" s="31">
        <f t="shared" si="152"/>
        <v>1721446.2595220627</v>
      </c>
      <c r="AT117" s="31">
        <f t="shared" si="152"/>
        <v>1967367.1537395003</v>
      </c>
      <c r="AU117" s="31">
        <f t="shared" si="152"/>
        <v>2213288.0479569379</v>
      </c>
      <c r="AV117" s="31">
        <f t="shared" si="152"/>
        <v>2459208.9421743755</v>
      </c>
      <c r="AW117" s="31">
        <f t="shared" si="152"/>
        <v>2705129.8363918131</v>
      </c>
      <c r="AY117" s="31">
        <f>AY116</f>
        <v>267561.93290857197</v>
      </c>
      <c r="AZ117" s="31">
        <f t="shared" ref="AZ117:BI117" si="153">AY117+AZ116</f>
        <v>535123.86581714393</v>
      </c>
      <c r="BA117" s="31">
        <f t="shared" si="153"/>
        <v>802685.79872571584</v>
      </c>
      <c r="BB117" s="31">
        <f t="shared" si="153"/>
        <v>1070247.7316342879</v>
      </c>
      <c r="BC117" s="31">
        <f t="shared" si="153"/>
        <v>1337809.6645428599</v>
      </c>
      <c r="BD117" s="31">
        <f t="shared" si="153"/>
        <v>1605371.5974514319</v>
      </c>
      <c r="BE117" s="31">
        <f t="shared" si="153"/>
        <v>1872933.5303600039</v>
      </c>
      <c r="BF117" s="31">
        <f t="shared" si="153"/>
        <v>2140495.4632685757</v>
      </c>
      <c r="BG117" s="31">
        <f t="shared" si="153"/>
        <v>2408057.3961771475</v>
      </c>
      <c r="BH117" s="31">
        <f t="shared" si="153"/>
        <v>2675619.3290857193</v>
      </c>
      <c r="BI117" s="31">
        <f t="shared" si="153"/>
        <v>2943181.2619942911</v>
      </c>
    </row>
    <row r="118" spans="1:62" x14ac:dyDescent="0.25">
      <c r="A118" s="6" t="s">
        <v>83</v>
      </c>
      <c r="C118" s="31">
        <f>C103+C104+C105+C106+C107+C108+C110+C111+C114+C116</f>
        <v>8634246</v>
      </c>
      <c r="D118" s="31">
        <f>D103+D104+D105+D106+D107+D108+D110+D111+D114+D116</f>
        <v>8639244</v>
      </c>
      <c r="E118" s="31">
        <f t="shared" ref="E118:M118" si="154">E103+E104+E105+E106+E107+E108+E110+E111+E114+E116</f>
        <v>8644242</v>
      </c>
      <c r="F118" s="31">
        <f t="shared" si="154"/>
        <v>8649240</v>
      </c>
      <c r="G118" s="31">
        <f t="shared" si="154"/>
        <v>8654238</v>
      </c>
      <c r="H118" s="31">
        <f t="shared" si="154"/>
        <v>8659236</v>
      </c>
      <c r="I118" s="31">
        <f t="shared" si="154"/>
        <v>8664234</v>
      </c>
      <c r="J118" s="31">
        <f t="shared" si="154"/>
        <v>8669232</v>
      </c>
      <c r="K118" s="31">
        <f t="shared" si="154"/>
        <v>8674230</v>
      </c>
      <c r="L118" s="31">
        <f t="shared" si="154"/>
        <v>8679228</v>
      </c>
      <c r="M118" s="31">
        <f t="shared" si="154"/>
        <v>8684226</v>
      </c>
      <c r="N118" s="31">
        <f>N103+N104+N105+N106+N107+N108+N110+N111+N114+N116</f>
        <v>8689224</v>
      </c>
      <c r="O118" s="31">
        <f t="shared" ref="O118:BJ118" si="155">O103+O104+O105+O106+O107+O108+O110+O111+O114+O116</f>
        <v>9492889.754999999</v>
      </c>
      <c r="P118" s="31">
        <f t="shared" si="155"/>
        <v>9438374.0700000003</v>
      </c>
      <c r="Q118" s="31">
        <f t="shared" si="155"/>
        <v>9443834.3849999998</v>
      </c>
      <c r="R118" s="31">
        <f t="shared" si="155"/>
        <v>9449294.6999999993</v>
      </c>
      <c r="S118" s="31">
        <f t="shared" si="155"/>
        <v>9454755.0149999987</v>
      </c>
      <c r="T118" s="31">
        <f t="shared" si="155"/>
        <v>9460215.3300000001</v>
      </c>
      <c r="U118" s="31">
        <f t="shared" si="155"/>
        <v>9465675.6449999996</v>
      </c>
      <c r="V118" s="31">
        <f t="shared" si="155"/>
        <v>9471135.959999999</v>
      </c>
      <c r="W118" s="31">
        <f t="shared" si="155"/>
        <v>9476596.2750000004</v>
      </c>
      <c r="X118" s="31">
        <f t="shared" si="155"/>
        <v>9482056.5899999999</v>
      </c>
      <c r="Y118" s="31">
        <f t="shared" si="155"/>
        <v>9487516.9049999993</v>
      </c>
      <c r="Z118" s="31">
        <f t="shared" si="155"/>
        <v>9492977.2199999988</v>
      </c>
      <c r="AA118" s="31">
        <f t="shared" si="155"/>
        <v>7453934.7007893743</v>
      </c>
      <c r="AB118" s="31">
        <f t="shared" si="155"/>
        <v>7392889.0616287496</v>
      </c>
      <c r="AC118" s="31">
        <f t="shared" si="155"/>
        <v>7397367.2024681242</v>
      </c>
      <c r="AD118" s="31">
        <f t="shared" si="155"/>
        <v>7401845.3433074998</v>
      </c>
      <c r="AE118" s="31">
        <f t="shared" si="155"/>
        <v>7406323.4841468744</v>
      </c>
      <c r="AF118" s="31">
        <f t="shared" si="155"/>
        <v>7410801.624986249</v>
      </c>
      <c r="AG118" s="31">
        <f t="shared" si="155"/>
        <v>7415279.7658256246</v>
      </c>
      <c r="AH118" s="31">
        <f t="shared" si="155"/>
        <v>7419757.9066649992</v>
      </c>
      <c r="AI118" s="31">
        <f t="shared" si="155"/>
        <v>7424236.0475043748</v>
      </c>
      <c r="AJ118" s="31">
        <f t="shared" si="155"/>
        <v>7428714.1883437494</v>
      </c>
      <c r="AK118" s="31">
        <f t="shared" si="155"/>
        <v>7433192.329183124</v>
      </c>
      <c r="AL118" s="31">
        <f t="shared" si="155"/>
        <v>7437670.4700224996</v>
      </c>
      <c r="AM118" s="31">
        <f t="shared" si="155"/>
        <v>8158824.470178443</v>
      </c>
      <c r="AN118" s="31">
        <f t="shared" si="155"/>
        <v>8109999.3006067378</v>
      </c>
      <c r="AO118" s="31">
        <f t="shared" si="155"/>
        <v>8114911.8211075319</v>
      </c>
      <c r="AP118" s="31">
        <f t="shared" si="155"/>
        <v>8119824.341608326</v>
      </c>
      <c r="AQ118" s="31">
        <f t="shared" si="155"/>
        <v>8124736.8621091209</v>
      </c>
      <c r="AR118" s="31">
        <f t="shared" si="155"/>
        <v>8129649.382609915</v>
      </c>
      <c r="AS118" s="31">
        <f t="shared" si="155"/>
        <v>8134561.903110709</v>
      </c>
      <c r="AT118" s="31">
        <f t="shared" si="155"/>
        <v>8139474.423611504</v>
      </c>
      <c r="AU118" s="31">
        <f t="shared" si="155"/>
        <v>8144386.9441122981</v>
      </c>
      <c r="AV118" s="31">
        <f t="shared" si="155"/>
        <v>8149299.4646130921</v>
      </c>
      <c r="AW118" s="31">
        <f t="shared" si="155"/>
        <v>8154211.9851138871</v>
      </c>
      <c r="AX118" s="31">
        <f t="shared" si="155"/>
        <v>8159124.5056146812</v>
      </c>
      <c r="AY118" s="31">
        <f t="shared" si="155"/>
        <v>8877284.662764797</v>
      </c>
      <c r="AZ118" s="31">
        <f t="shared" si="155"/>
        <v>8823679.23906013</v>
      </c>
      <c r="BA118" s="31">
        <f t="shared" si="155"/>
        <v>8829024.0613649935</v>
      </c>
      <c r="BB118" s="31">
        <f t="shared" si="155"/>
        <v>8834368.8836698588</v>
      </c>
      <c r="BC118" s="31">
        <f t="shared" si="155"/>
        <v>8839713.7059747223</v>
      </c>
      <c r="BD118" s="31">
        <f t="shared" si="155"/>
        <v>8845058.5282795876</v>
      </c>
      <c r="BE118" s="31">
        <f t="shared" si="155"/>
        <v>8850403.3505844511</v>
      </c>
      <c r="BF118" s="31">
        <f t="shared" si="155"/>
        <v>8855748.1728893146</v>
      </c>
      <c r="BG118" s="31">
        <f t="shared" si="155"/>
        <v>8861092.9951941799</v>
      </c>
      <c r="BH118" s="31">
        <f t="shared" si="155"/>
        <v>8866437.8174990434</v>
      </c>
      <c r="BI118" s="31">
        <f t="shared" si="155"/>
        <v>8871782.6398039088</v>
      </c>
      <c r="BJ118" s="31">
        <f t="shared" si="155"/>
        <v>8877127.4621087722</v>
      </c>
    </row>
    <row r="119" spans="1:62" x14ac:dyDescent="0.25">
      <c r="A119" s="6" t="s">
        <v>84</v>
      </c>
      <c r="C119" s="31">
        <f>C118</f>
        <v>8634246</v>
      </c>
      <c r="D119" s="31">
        <f t="shared" ref="D119:N119" si="156">C119+D118</f>
        <v>17273490</v>
      </c>
      <c r="E119" s="31">
        <f t="shared" si="156"/>
        <v>25917732</v>
      </c>
      <c r="F119" s="31">
        <f t="shared" si="156"/>
        <v>34566972</v>
      </c>
      <c r="G119" s="31">
        <f t="shared" si="156"/>
        <v>43221210</v>
      </c>
      <c r="H119" s="31">
        <f t="shared" si="156"/>
        <v>51880446</v>
      </c>
      <c r="I119" s="31">
        <f t="shared" si="156"/>
        <v>60544680</v>
      </c>
      <c r="J119" s="31">
        <f t="shared" si="156"/>
        <v>69213912</v>
      </c>
      <c r="K119" s="31">
        <f t="shared" si="156"/>
        <v>77888142</v>
      </c>
      <c r="L119" s="31">
        <f t="shared" si="156"/>
        <v>86567370</v>
      </c>
      <c r="M119" s="31">
        <f t="shared" si="156"/>
        <v>95251596</v>
      </c>
      <c r="N119" s="89">
        <f t="shared" si="156"/>
        <v>103940820</v>
      </c>
      <c r="O119" s="31">
        <f>O118</f>
        <v>9492889.754999999</v>
      </c>
      <c r="P119" s="31">
        <f>O119+P118</f>
        <v>18931263.824999999</v>
      </c>
      <c r="Q119" s="31">
        <f t="shared" ref="Q119:Z119" si="157">P119+Q118</f>
        <v>28375098.210000001</v>
      </c>
      <c r="R119" s="31">
        <f t="shared" si="157"/>
        <v>37824392.909999996</v>
      </c>
      <c r="S119" s="31">
        <f t="shared" si="157"/>
        <v>47279147.924999997</v>
      </c>
      <c r="T119" s="31">
        <f t="shared" si="157"/>
        <v>56739363.254999995</v>
      </c>
      <c r="U119" s="31">
        <f t="shared" si="157"/>
        <v>66205038.899999991</v>
      </c>
      <c r="V119" s="31">
        <f t="shared" si="157"/>
        <v>75676174.859999985</v>
      </c>
      <c r="W119" s="31">
        <f t="shared" si="157"/>
        <v>85152771.13499999</v>
      </c>
      <c r="X119" s="31">
        <f t="shared" si="157"/>
        <v>94634827.724999994</v>
      </c>
      <c r="Y119" s="31">
        <f t="shared" si="157"/>
        <v>104122344.63</v>
      </c>
      <c r="Z119" s="89">
        <f t="shared" si="157"/>
        <v>113615321.84999999</v>
      </c>
      <c r="AA119" s="31">
        <f>AA118</f>
        <v>7453934.7007893743</v>
      </c>
      <c r="AB119" s="31">
        <f t="shared" ref="AB119:BJ119" si="158">AA119+AB118</f>
        <v>14846823.762418125</v>
      </c>
      <c r="AC119" s="31">
        <f t="shared" si="158"/>
        <v>22244190.964886248</v>
      </c>
      <c r="AD119" s="31">
        <f t="shared" si="158"/>
        <v>29646036.308193747</v>
      </c>
      <c r="AE119" s="31">
        <f t="shared" si="158"/>
        <v>37052359.792340621</v>
      </c>
      <c r="AF119" s="31">
        <f t="shared" si="158"/>
        <v>44463161.417326868</v>
      </c>
      <c r="AG119" s="31">
        <f t="shared" si="158"/>
        <v>51878441.183152489</v>
      </c>
      <c r="AH119" s="31">
        <f t="shared" si="158"/>
        <v>59298199.089817487</v>
      </c>
      <c r="AI119" s="31">
        <f t="shared" si="158"/>
        <v>66722435.13732186</v>
      </c>
      <c r="AJ119" s="31">
        <f t="shared" si="158"/>
        <v>74151149.325665608</v>
      </c>
      <c r="AK119" s="31">
        <f t="shared" si="158"/>
        <v>81584341.654848725</v>
      </c>
      <c r="AL119" s="31">
        <f t="shared" si="158"/>
        <v>89022012.124871224</v>
      </c>
      <c r="AM119" s="86">
        <f t="shared" si="158"/>
        <v>97180836.595049664</v>
      </c>
      <c r="AN119" s="31">
        <f t="shared" si="158"/>
        <v>105290835.89565641</v>
      </c>
      <c r="AO119" s="31">
        <f t="shared" si="158"/>
        <v>113405747.71676394</v>
      </c>
      <c r="AP119" s="31">
        <f t="shared" si="158"/>
        <v>121525572.05837227</v>
      </c>
      <c r="AQ119" s="31">
        <f t="shared" si="158"/>
        <v>129650308.9204814</v>
      </c>
      <c r="AR119" s="31">
        <f t="shared" si="158"/>
        <v>137779958.30309132</v>
      </c>
      <c r="AS119" s="31">
        <f t="shared" si="158"/>
        <v>145914520.20620203</v>
      </c>
      <c r="AT119" s="31">
        <f t="shared" si="158"/>
        <v>154053994.62981352</v>
      </c>
      <c r="AU119" s="31">
        <f t="shared" si="158"/>
        <v>162198381.57392582</v>
      </c>
      <c r="AV119" s="31">
        <f t="shared" si="158"/>
        <v>170347681.0385389</v>
      </c>
      <c r="AW119" s="31">
        <f t="shared" si="158"/>
        <v>178501893.02365279</v>
      </c>
      <c r="AX119" s="31">
        <f t="shared" si="158"/>
        <v>186661017.52926746</v>
      </c>
      <c r="AY119" s="86">
        <f t="shared" si="158"/>
        <v>195538302.19203225</v>
      </c>
      <c r="AZ119" s="31">
        <f t="shared" si="158"/>
        <v>204361981.43109238</v>
      </c>
      <c r="BA119" s="31">
        <f t="shared" si="158"/>
        <v>213191005.49245739</v>
      </c>
      <c r="BB119" s="31">
        <f t="shared" si="158"/>
        <v>222025374.37612724</v>
      </c>
      <c r="BC119" s="31">
        <f t="shared" si="158"/>
        <v>230865088.08210197</v>
      </c>
      <c r="BD119" s="31">
        <f t="shared" si="158"/>
        <v>239710146.61038154</v>
      </c>
      <c r="BE119" s="31">
        <f t="shared" si="158"/>
        <v>248560549.96096599</v>
      </c>
      <c r="BF119" s="31">
        <f t="shared" si="158"/>
        <v>257416298.13385531</v>
      </c>
      <c r="BG119" s="31">
        <f t="shared" si="158"/>
        <v>266277391.12904948</v>
      </c>
      <c r="BH119" s="31">
        <f t="shared" si="158"/>
        <v>275143828.94654852</v>
      </c>
      <c r="BI119" s="31">
        <f t="shared" si="158"/>
        <v>284015611.58635241</v>
      </c>
      <c r="BJ119" s="31">
        <f t="shared" si="158"/>
        <v>292892739.0484612</v>
      </c>
    </row>
    <row r="120" spans="1:62" x14ac:dyDescent="0.25">
      <c r="A120" s="26" t="s">
        <v>85</v>
      </c>
      <c r="C120" s="31">
        <f>C109+C112+C115+C117</f>
        <v>1254798</v>
      </c>
      <c r="D120" s="31">
        <f t="shared" ref="D120:M120" si="159">D109+D112+D115+D117</f>
        <v>2014794</v>
      </c>
      <c r="E120" s="31">
        <f t="shared" si="159"/>
        <v>2779788</v>
      </c>
      <c r="F120" s="31">
        <f t="shared" si="159"/>
        <v>3549780</v>
      </c>
      <c r="G120" s="31">
        <f t="shared" si="159"/>
        <v>4324770</v>
      </c>
      <c r="H120" s="31">
        <f t="shared" si="159"/>
        <v>4604958</v>
      </c>
      <c r="I120" s="31">
        <f t="shared" si="159"/>
        <v>5889744</v>
      </c>
      <c r="J120" s="31">
        <f t="shared" si="159"/>
        <v>7179528</v>
      </c>
      <c r="K120" s="31">
        <f t="shared" si="159"/>
        <v>8474310</v>
      </c>
      <c r="L120" s="31">
        <f t="shared" si="159"/>
        <v>9774090</v>
      </c>
      <c r="M120" s="31">
        <f t="shared" si="159"/>
        <v>11078868</v>
      </c>
      <c r="N120" s="31">
        <f>N109+N112+N115+N117</f>
        <v>6387444</v>
      </c>
      <c r="O120" s="31">
        <f t="shared" ref="O120:BJ120" si="160">O109+O112+O115+O117</f>
        <v>7428442.8150000004</v>
      </c>
      <c r="P120" s="31">
        <f t="shared" si="160"/>
        <v>2807169.9449999998</v>
      </c>
      <c r="Q120" s="31">
        <f t="shared" si="160"/>
        <v>4188957.39</v>
      </c>
      <c r="R120" s="31">
        <f t="shared" si="160"/>
        <v>5576205.1500000004</v>
      </c>
      <c r="S120" s="31">
        <f t="shared" si="160"/>
        <v>6968913.2249999996</v>
      </c>
      <c r="T120" s="31">
        <f t="shared" si="160"/>
        <v>5090892.6150000002</v>
      </c>
      <c r="U120" s="31">
        <f t="shared" si="160"/>
        <v>6494521.3200000003</v>
      </c>
      <c r="V120" s="31">
        <f t="shared" si="160"/>
        <v>7903610.3399999999</v>
      </c>
      <c r="W120" s="31">
        <f t="shared" si="160"/>
        <v>9318159.6750000007</v>
      </c>
      <c r="X120" s="31">
        <f t="shared" si="160"/>
        <v>10738169.324999999</v>
      </c>
      <c r="Y120" s="31">
        <f t="shared" si="160"/>
        <v>12163639.290000001</v>
      </c>
      <c r="Z120" s="31">
        <f t="shared" si="160"/>
        <v>7038258.5700000003</v>
      </c>
      <c r="AA120" s="31">
        <f t="shared" si="160"/>
        <v>7742183.9266518746</v>
      </c>
      <c r="AB120" s="31">
        <f t="shared" si="160"/>
        <v>2318566.2141431244</v>
      </c>
      <c r="AC120" s="31">
        <f t="shared" si="160"/>
        <v>3451804.6424737494</v>
      </c>
      <c r="AD120" s="31">
        <f t="shared" si="160"/>
        <v>4589521.2116437498</v>
      </c>
      <c r="AE120" s="31">
        <f t="shared" si="160"/>
        <v>5731715.9216531236</v>
      </c>
      <c r="AF120" s="31">
        <f t="shared" si="160"/>
        <v>4191504.2688768734</v>
      </c>
      <c r="AG120" s="31">
        <f t="shared" si="160"/>
        <v>5342655.2605649978</v>
      </c>
      <c r="AH120" s="31">
        <f t="shared" si="160"/>
        <v>6498284.3930924982</v>
      </c>
      <c r="AI120" s="31">
        <f t="shared" si="160"/>
        <v>7658391.6664593723</v>
      </c>
      <c r="AJ120" s="31">
        <f t="shared" si="160"/>
        <v>8822977.0806656219</v>
      </c>
      <c r="AK120" s="31">
        <f t="shared" si="160"/>
        <v>9992040.6357112452</v>
      </c>
      <c r="AL120" s="31">
        <f t="shared" si="160"/>
        <v>5788587.7727212468</v>
      </c>
      <c r="AM120" s="31">
        <f t="shared" si="160"/>
        <v>6660844.2121996032</v>
      </c>
      <c r="AN120" s="31">
        <f t="shared" si="160"/>
        <v>2525325.2403275077</v>
      </c>
      <c r="AO120" s="31">
        <f t="shared" si="160"/>
        <v>3768487.7962062033</v>
      </c>
      <c r="AP120" s="31">
        <f t="shared" si="160"/>
        <v>5016562.8725856934</v>
      </c>
      <c r="AQ120" s="31">
        <f t="shared" si="160"/>
        <v>6269550.4694659775</v>
      </c>
      <c r="AR120" s="31">
        <f t="shared" si="160"/>
        <v>4579938.286370432</v>
      </c>
      <c r="AS120" s="31">
        <f t="shared" si="160"/>
        <v>5842750.9242523052</v>
      </c>
      <c r="AT120" s="31">
        <f t="shared" si="160"/>
        <v>7110476.0826349724</v>
      </c>
      <c r="AU120" s="31">
        <f t="shared" si="160"/>
        <v>8383113.7615184337</v>
      </c>
      <c r="AV120" s="31">
        <f t="shared" si="160"/>
        <v>9660663.960902689</v>
      </c>
      <c r="AW120" s="31">
        <f t="shared" si="160"/>
        <v>10943126.680787738</v>
      </c>
      <c r="AX120" s="31">
        <f t="shared" si="160"/>
        <v>6331938.8900877088</v>
      </c>
      <c r="AY120" s="31">
        <f t="shared" si="160"/>
        <v>7295846.0631490732</v>
      </c>
      <c r="AZ120" s="31">
        <f t="shared" si="160"/>
        <v>2748037.5006869808</v>
      </c>
      <c r="BA120" s="31">
        <f t="shared" si="160"/>
        <v>4100598.3614830012</v>
      </c>
      <c r="BB120" s="31">
        <f t="shared" si="160"/>
        <v>5458504.0445838869</v>
      </c>
      <c r="BC120" s="31">
        <f t="shared" si="160"/>
        <v>6821754.5499896351</v>
      </c>
      <c r="BD120" s="31">
        <f t="shared" si="160"/>
        <v>4983456.4947816813</v>
      </c>
      <c r="BE120" s="31">
        <f t="shared" si="160"/>
        <v>6357396.6447971594</v>
      </c>
      <c r="BF120" s="31">
        <f t="shared" si="160"/>
        <v>7736681.6171175018</v>
      </c>
      <c r="BG120" s="31">
        <f t="shared" si="160"/>
        <v>9121311.4117427077</v>
      </c>
      <c r="BH120" s="31">
        <f t="shared" si="160"/>
        <v>10511286.028672779</v>
      </c>
      <c r="BI120" s="31">
        <f t="shared" si="160"/>
        <v>11906605.467907714</v>
      </c>
      <c r="BJ120" s="31">
        <f t="shared" si="160"/>
        <v>6889633.1516260831</v>
      </c>
    </row>
    <row r="121" spans="1:62" x14ac:dyDescent="0.25">
      <c r="A121" s="6" t="s">
        <v>86</v>
      </c>
      <c r="C121" s="31">
        <f>C103+C104+C105+C106+C107+C110</f>
        <v>7379448</v>
      </c>
      <c r="D121" s="31">
        <f>D103+D104+D105+D106+D107+D110</f>
        <v>7379448</v>
      </c>
      <c r="E121" s="31">
        <f>E103+E104+E105+E106+E107+E110</f>
        <v>7379448</v>
      </c>
      <c r="F121" s="31">
        <f>F103+F104+F105+F106+F107+F110</f>
        <v>7379448</v>
      </c>
      <c r="G121" s="31">
        <f>G103+G104+G105+G106+G107+G110</f>
        <v>7379448</v>
      </c>
      <c r="H121" s="31">
        <f>H103+H104+H105+H106+H107+H110+G111+G112</f>
        <v>10378248</v>
      </c>
      <c r="I121" s="31">
        <f>I103+I104+I105+I106+I107+I110</f>
        <v>7379448</v>
      </c>
      <c r="J121" s="31">
        <f>J103+J104+J105+J106+J107+J110</f>
        <v>7379448</v>
      </c>
      <c r="K121" s="31">
        <f>K103+K104+K105+K106+K107+K110</f>
        <v>7379448</v>
      </c>
      <c r="L121" s="31">
        <f>L103+L104+L105+L106+L107+L110</f>
        <v>7379448</v>
      </c>
      <c r="M121" s="31">
        <f>M103+M104+M105+M106+M107+M110</f>
        <v>7379448</v>
      </c>
      <c r="N121" s="31">
        <f>N103+N104+N105+M109+N109+N106+N107+N110+M117+N116+N108</f>
        <v>13380648</v>
      </c>
      <c r="O121" s="31">
        <f>O103+O104+O105+O106+O107+O110+O115</f>
        <v>8127483.2549999999</v>
      </c>
      <c r="P121" s="42">
        <f>P103+P104+P105+P106+P107+P110+P112</f>
        <v>9154109.9399999995</v>
      </c>
      <c r="Q121" s="31">
        <f>Q103+Q104+Q105+Q106+Q107+Q110</f>
        <v>8062046.9399999995</v>
      </c>
      <c r="R121" s="31">
        <f>R103+R104+R105+R106+R107+R110</f>
        <v>8062046.9399999995</v>
      </c>
      <c r="S121" s="31">
        <f>S103+S104+S105+S106+S107+S110</f>
        <v>8062046.9399999995</v>
      </c>
      <c r="T121" s="31">
        <f>T103+T104+T105+T106+T107+T110+S111+S112</f>
        <v>11338235.939999999</v>
      </c>
      <c r="U121" s="31">
        <f>U103+U104+U105+U106+U107+U110</f>
        <v>8062046.9399999995</v>
      </c>
      <c r="V121" s="31">
        <f>V103+V104+V105+V106+V107+V110</f>
        <v>8062046.9399999995</v>
      </c>
      <c r="W121" s="31">
        <f>W103+W104+W105+W106+W107+W110</f>
        <v>8062046.9399999995</v>
      </c>
      <c r="X121" s="31">
        <f>X103+X104+X105+X106+X107+X110</f>
        <v>8062046.9399999995</v>
      </c>
      <c r="Y121" s="31">
        <f>Y103+Y104+Y105+Y106+Y107+Y110</f>
        <v>8062046.9399999995</v>
      </c>
      <c r="Z121" s="31">
        <f>Z103+Z104+Z105+Y109+Z109+Z106+Z107+Z110+Y117+Z116+Z108</f>
        <v>14618357.939999999</v>
      </c>
      <c r="AA121" s="31">
        <f>AA103+AA104+AA105+AA106+AA107+AA110+AA111+AA115</f>
        <v>6781944.7789143743</v>
      </c>
      <c r="AB121" s="42">
        <f>AB103+AB104+AB105+AB106+AB107+AB110+AB112</f>
        <v>7159756.9420125</v>
      </c>
      <c r="AC121" s="31">
        <f>AC103+AC104+AC105+AC106+AC107+AC110</f>
        <v>6264128.7741374997</v>
      </c>
      <c r="AD121" s="31">
        <f>AD103+AD104+AD105+AD106+AD107+AD110</f>
        <v>6264128.7741374997</v>
      </c>
      <c r="AE121" s="31">
        <f>AE103+AE104+AE105+AE106+AE107+AE110</f>
        <v>6264128.7741374997</v>
      </c>
      <c r="AF121" s="31">
        <f>AF103+AF104+AF105+AF106+AF107+AF110+AE111+AE112</f>
        <v>8951013.2777624987</v>
      </c>
      <c r="AG121" s="31">
        <f>AG103+AG104+AG105+AG106+AG107+AG110</f>
        <v>6264128.7741374997</v>
      </c>
      <c r="AH121" s="31">
        <f>AH103+AH104+AH105+AH106+AH107+AH110</f>
        <v>6264128.7741374997</v>
      </c>
      <c r="AI121" s="31">
        <f>AI103+AI104+AI105+AI106+AI107+AI110</f>
        <v>6264128.7741374997</v>
      </c>
      <c r="AJ121" s="31">
        <f>AJ103+AJ104+AJ105+AJ106+AJ107+AJ110</f>
        <v>6264128.7741374997</v>
      </c>
      <c r="AK121" s="31">
        <f>AK103+AK104+AK105+AK106+AK107+AK110</f>
        <v>6264128.7741374997</v>
      </c>
      <c r="AL121" s="31">
        <f>AL103+AL104+AL105+AK109+AL109+AL106+AL107+AL110+AK117+AL116+AL108</f>
        <v>11641123.333012495</v>
      </c>
      <c r="AM121" s="31">
        <f>AM103+AM104+AM105+AM106+AM107+AM110+AM115</f>
        <v>6930399.4758021319</v>
      </c>
      <c r="AN121" s="42">
        <f>AN103+AN104+AN105+AN106+AN107+AN110+AN112</f>
        <v>7854253.3653877126</v>
      </c>
      <c r="AO121" s="31">
        <f>AO103+AO104+AO105+AO106+AO107+AO110</f>
        <v>6871749.2652288377</v>
      </c>
      <c r="AP121" s="31">
        <f>AP103+AP104+AP105+AP106+AP107+AP110</f>
        <v>6871749.2652288377</v>
      </c>
      <c r="AQ121" s="31">
        <f>AQ103+AQ104+AQ105+AQ106+AQ107+AQ110</f>
        <v>6871749.2652288377</v>
      </c>
      <c r="AR121" s="31">
        <f>AR103+AR104+AR105+AR106+AR107+AR110+AQ111+AQ112</f>
        <v>9819261.5657054614</v>
      </c>
      <c r="AS121" s="31">
        <f t="shared" ref="AS121:BI121" si="161">AS103+AS104+AS105+AS106+AS107+AS110</f>
        <v>6871749.2652288377</v>
      </c>
      <c r="AT121" s="31">
        <f t="shared" si="161"/>
        <v>6871749.2652288377</v>
      </c>
      <c r="AU121" s="31">
        <f t="shared" si="161"/>
        <v>6871749.2652288377</v>
      </c>
      <c r="AV121" s="31">
        <f t="shared" si="161"/>
        <v>6871749.2652288377</v>
      </c>
      <c r="AW121" s="31">
        <f t="shared" si="161"/>
        <v>6871749.2652288377</v>
      </c>
      <c r="AX121" s="31">
        <f>AX103+AX104+AX105+AW109+AX109+AX106+AX107+AX110+AW117+AX116+AX108</f>
        <v>12770312.296314713</v>
      </c>
      <c r="AY121" s="31">
        <f t="shared" si="161"/>
        <v>7476463.200568974</v>
      </c>
      <c r="AZ121" s="42">
        <f t="shared" si="161"/>
        <v>7476463.200568974</v>
      </c>
      <c r="BA121" s="31">
        <f t="shared" si="161"/>
        <v>7476463.200568974</v>
      </c>
      <c r="BB121" s="31">
        <f t="shared" si="161"/>
        <v>7476463.200568974</v>
      </c>
      <c r="BC121" s="31">
        <f t="shared" si="161"/>
        <v>7476463.200568974</v>
      </c>
      <c r="BD121" s="31">
        <f t="shared" si="161"/>
        <v>7476463.200568974</v>
      </c>
      <c r="BE121" s="31">
        <f t="shared" si="161"/>
        <v>7476463.200568974</v>
      </c>
      <c r="BF121" s="31">
        <f t="shared" si="161"/>
        <v>7476463.200568974</v>
      </c>
      <c r="BG121" s="31">
        <f t="shared" si="161"/>
        <v>7476463.200568974</v>
      </c>
      <c r="BH121" s="31">
        <f t="shared" si="161"/>
        <v>7476463.200568974</v>
      </c>
      <c r="BI121" s="31">
        <f t="shared" si="161"/>
        <v>7476463.200568974</v>
      </c>
      <c r="BJ121" s="31">
        <f>BJ103+BJ104+BJ105+BI109+BJ109+BJ106+BJ107+BJ110+BI117+BJ116+BJ108</f>
        <v>13894099.778390406</v>
      </c>
    </row>
    <row r="123" spans="1:62" x14ac:dyDescent="0.25">
      <c r="A123" s="25" t="s">
        <v>91</v>
      </c>
      <c r="B123" s="24"/>
      <c r="C123" s="43">
        <f>C98+C119</f>
        <v>8634246</v>
      </c>
      <c r="D123" s="43">
        <f t="shared" ref="D123:BJ123" si="162">D98+D119</f>
        <v>17273490</v>
      </c>
      <c r="E123" s="43">
        <f t="shared" si="162"/>
        <v>25917732</v>
      </c>
      <c r="F123" s="43">
        <f t="shared" si="162"/>
        <v>34566972</v>
      </c>
      <c r="G123" s="43">
        <f t="shared" si="162"/>
        <v>43221210</v>
      </c>
      <c r="H123" s="43">
        <f t="shared" si="162"/>
        <v>51880446</v>
      </c>
      <c r="I123" s="43">
        <f t="shared" si="162"/>
        <v>60544680</v>
      </c>
      <c r="J123" s="43">
        <f t="shared" si="162"/>
        <v>69213912</v>
      </c>
      <c r="K123" s="43">
        <f t="shared" si="162"/>
        <v>77888142</v>
      </c>
      <c r="L123" s="43">
        <f t="shared" si="162"/>
        <v>86567370</v>
      </c>
      <c r="M123" s="43">
        <f t="shared" si="162"/>
        <v>95251596</v>
      </c>
      <c r="N123" s="43">
        <f t="shared" si="162"/>
        <v>103940820</v>
      </c>
      <c r="O123" s="43">
        <f t="shared" si="162"/>
        <v>9492889.754999999</v>
      </c>
      <c r="P123" s="43">
        <f t="shared" si="162"/>
        <v>18931263.824999999</v>
      </c>
      <c r="Q123" s="43">
        <f t="shared" si="162"/>
        <v>28375098.210000001</v>
      </c>
      <c r="R123" s="43">
        <f t="shared" si="162"/>
        <v>37824392.909999996</v>
      </c>
      <c r="S123" s="43">
        <f t="shared" si="162"/>
        <v>47279147.924999997</v>
      </c>
      <c r="T123" s="43">
        <f t="shared" si="162"/>
        <v>56739363.254999995</v>
      </c>
      <c r="U123" s="43">
        <f t="shared" si="162"/>
        <v>66205038.899999991</v>
      </c>
      <c r="V123" s="43">
        <f t="shared" si="162"/>
        <v>75676174.859999985</v>
      </c>
      <c r="W123" s="43">
        <f t="shared" si="162"/>
        <v>85152771.13499999</v>
      </c>
      <c r="X123" s="43">
        <f t="shared" si="162"/>
        <v>94634827.724999994</v>
      </c>
      <c r="Y123" s="43">
        <f t="shared" si="162"/>
        <v>104122344.63</v>
      </c>
      <c r="Z123" s="43">
        <f t="shared" si="162"/>
        <v>113615321.84999999</v>
      </c>
      <c r="AA123" s="43">
        <f t="shared" si="162"/>
        <v>11576993.700789373</v>
      </c>
      <c r="AB123" s="43">
        <f t="shared" si="162"/>
        <v>23095440.762418125</v>
      </c>
      <c r="AC123" s="43">
        <f t="shared" si="162"/>
        <v>34620864.964886248</v>
      </c>
      <c r="AD123" s="43">
        <f t="shared" si="162"/>
        <v>46153266.308193743</v>
      </c>
      <c r="AE123" s="43">
        <f t="shared" si="162"/>
        <v>57692644.792340621</v>
      </c>
      <c r="AF123" s="43">
        <f t="shared" si="162"/>
        <v>69239000.417326868</v>
      </c>
      <c r="AG123" s="43">
        <f t="shared" si="162"/>
        <v>80792333.183152497</v>
      </c>
      <c r="AH123" s="43">
        <f t="shared" si="162"/>
        <v>92352643.089817494</v>
      </c>
      <c r="AI123" s="43">
        <f t="shared" si="162"/>
        <v>103919930.13732186</v>
      </c>
      <c r="AJ123" s="43">
        <f t="shared" si="162"/>
        <v>115494194.32566561</v>
      </c>
      <c r="AK123" s="43">
        <f>AK98+AK119</f>
        <v>127075435.65484872</v>
      </c>
      <c r="AL123" s="43">
        <f>AL98+AL119</f>
        <v>138663654.12487122</v>
      </c>
      <c r="AM123" s="43">
        <f>AM98+AM119</f>
        <v>151375462.31804967</v>
      </c>
      <c r="AN123" s="43">
        <f t="shared" si="162"/>
        <v>164011198.74465641</v>
      </c>
      <c r="AO123" s="43">
        <f t="shared" si="162"/>
        <v>176654589.09476393</v>
      </c>
      <c r="AP123" s="43">
        <f t="shared" si="162"/>
        <v>189305633.36837226</v>
      </c>
      <c r="AQ123" s="43">
        <f t="shared" si="162"/>
        <v>201964331.56548139</v>
      </c>
      <c r="AR123" s="43">
        <f t="shared" si="162"/>
        <v>214630683.6860913</v>
      </c>
      <c r="AS123" s="43">
        <f t="shared" si="162"/>
        <v>227304689.73020202</v>
      </c>
      <c r="AT123" s="43">
        <f t="shared" si="162"/>
        <v>239986349.69781351</v>
      </c>
      <c r="AU123" s="43">
        <f t="shared" si="162"/>
        <v>252675663.58892584</v>
      </c>
      <c r="AV123" s="43">
        <f t="shared" si="162"/>
        <v>265372631.40353888</v>
      </c>
      <c r="AW123" s="43">
        <f t="shared" si="162"/>
        <v>278077253.14165282</v>
      </c>
      <c r="AX123" s="43">
        <f>AX98+AX119</f>
        <v>290789528.80326748</v>
      </c>
      <c r="AY123" s="43">
        <f>AY98+AY119</f>
        <v>304620729.64865625</v>
      </c>
      <c r="AZ123" s="43">
        <f t="shared" si="162"/>
        <v>318368410.88080442</v>
      </c>
      <c r="BA123" s="43">
        <f t="shared" si="162"/>
        <v>332124419.58172143</v>
      </c>
      <c r="BB123" s="43">
        <f t="shared" si="162"/>
        <v>345888755.75140727</v>
      </c>
      <c r="BC123" s="43">
        <f t="shared" si="162"/>
        <v>359661419.389862</v>
      </c>
      <c r="BD123" s="43">
        <f t="shared" si="162"/>
        <v>373442410.49708557</v>
      </c>
      <c r="BE123" s="43">
        <f t="shared" si="162"/>
        <v>387231729.07307804</v>
      </c>
      <c r="BF123" s="43">
        <f t="shared" si="162"/>
        <v>401029375.11783934</v>
      </c>
      <c r="BG123" s="43">
        <f t="shared" si="162"/>
        <v>414835348.63136947</v>
      </c>
      <c r="BH123" s="43">
        <f t="shared" si="162"/>
        <v>428649649.61366856</v>
      </c>
      <c r="BI123" s="43">
        <f t="shared" si="162"/>
        <v>442472278.06473643</v>
      </c>
      <c r="BJ123" s="43">
        <f t="shared" si="162"/>
        <v>456303233.98457325</v>
      </c>
    </row>
    <row r="124" spans="1:62" x14ac:dyDescent="0.25">
      <c r="A124" s="25" t="s">
        <v>92</v>
      </c>
      <c r="B124" s="24"/>
      <c r="C124" s="43">
        <f>C99+C120</f>
        <v>1254798</v>
      </c>
      <c r="D124" s="43">
        <f t="shared" ref="D124:BJ124" si="163">D99+D120</f>
        <v>2014794</v>
      </c>
      <c r="E124" s="43">
        <f t="shared" si="163"/>
        <v>2779788</v>
      </c>
      <c r="F124" s="43">
        <f t="shared" si="163"/>
        <v>3549780</v>
      </c>
      <c r="G124" s="43">
        <f t="shared" si="163"/>
        <v>4324770</v>
      </c>
      <c r="H124" s="43">
        <f t="shared" si="163"/>
        <v>4604958</v>
      </c>
      <c r="I124" s="43">
        <f t="shared" si="163"/>
        <v>5889744</v>
      </c>
      <c r="J124" s="43">
        <f t="shared" si="163"/>
        <v>7179528</v>
      </c>
      <c r="K124" s="43">
        <f t="shared" si="163"/>
        <v>8474310</v>
      </c>
      <c r="L124" s="43">
        <f t="shared" si="163"/>
        <v>9774090</v>
      </c>
      <c r="M124" s="43">
        <f t="shared" si="163"/>
        <v>11078868</v>
      </c>
      <c r="N124" s="43">
        <f t="shared" si="163"/>
        <v>6387444</v>
      </c>
      <c r="O124" s="43">
        <f t="shared" si="163"/>
        <v>7428442.8150000004</v>
      </c>
      <c r="P124" s="43">
        <f t="shared" si="163"/>
        <v>2807169.9449999998</v>
      </c>
      <c r="Q124" s="43">
        <f t="shared" si="163"/>
        <v>4188957.39</v>
      </c>
      <c r="R124" s="43">
        <f t="shared" si="163"/>
        <v>5576205.1500000004</v>
      </c>
      <c r="S124" s="43">
        <f t="shared" si="163"/>
        <v>6968913.2249999996</v>
      </c>
      <c r="T124" s="43">
        <f t="shared" si="163"/>
        <v>5090892.6150000002</v>
      </c>
      <c r="U124" s="43">
        <f t="shared" si="163"/>
        <v>6494521.3200000003</v>
      </c>
      <c r="V124" s="43">
        <f t="shared" si="163"/>
        <v>7903610.3399999999</v>
      </c>
      <c r="W124" s="43">
        <f t="shared" si="163"/>
        <v>9318159.6750000007</v>
      </c>
      <c r="X124" s="43">
        <f t="shared" si="163"/>
        <v>10738169.324999999</v>
      </c>
      <c r="Y124" s="43">
        <f t="shared" si="163"/>
        <v>12163639.290000001</v>
      </c>
      <c r="Z124" s="43">
        <f t="shared" si="163"/>
        <v>7038258.5700000003</v>
      </c>
      <c r="AA124" s="43">
        <f t="shared" si="163"/>
        <v>8369582.9266518746</v>
      </c>
      <c r="AB124" s="43">
        <f t="shared" si="163"/>
        <v>3575863.2141431244</v>
      </c>
      <c r="AC124" s="43">
        <f t="shared" si="163"/>
        <v>5341498.6424737498</v>
      </c>
      <c r="AD124" s="43">
        <f t="shared" si="163"/>
        <v>7114111.2116437498</v>
      </c>
      <c r="AE124" s="43">
        <f t="shared" si="163"/>
        <v>8893700.9216531236</v>
      </c>
      <c r="AF124" s="43">
        <f t="shared" si="163"/>
        <v>6493983.268876873</v>
      </c>
      <c r="AG124" s="43">
        <f t="shared" si="163"/>
        <v>8287527.2605649978</v>
      </c>
      <c r="AH124" s="43">
        <f t="shared" si="163"/>
        <v>10088048.393092498</v>
      </c>
      <c r="AI124" s="43">
        <f t="shared" si="163"/>
        <v>11895546.666459372</v>
      </c>
      <c r="AJ124" s="43">
        <f t="shared" si="163"/>
        <v>13710022.080665622</v>
      </c>
      <c r="AK124" s="43">
        <f t="shared" si="163"/>
        <v>15531474.635711245</v>
      </c>
      <c r="AL124" s="43">
        <f t="shared" si="163"/>
        <v>8982309.7727212459</v>
      </c>
      <c r="AM124" s="43">
        <f t="shared" si="163"/>
        <v>10377888.915199604</v>
      </c>
      <c r="AN124" s="43">
        <f t="shared" si="163"/>
        <v>3934568.0493275076</v>
      </c>
      <c r="AO124" s="43">
        <f t="shared" si="163"/>
        <v>5871470.1142062033</v>
      </c>
      <c r="AP124" s="43">
        <f t="shared" si="163"/>
        <v>7816026.1025856929</v>
      </c>
      <c r="AQ124" s="43">
        <f t="shared" si="163"/>
        <v>9768236.0144659765</v>
      </c>
      <c r="AR124" s="43">
        <f t="shared" si="163"/>
        <v>7135745.7493704315</v>
      </c>
      <c r="AS124" s="43">
        <f t="shared" si="163"/>
        <v>9103263.508252304</v>
      </c>
      <c r="AT124" s="43">
        <f t="shared" si="163"/>
        <v>11078435.190634973</v>
      </c>
      <c r="AU124" s="43">
        <f t="shared" si="163"/>
        <v>13061260.796518434</v>
      </c>
      <c r="AV124" s="43">
        <f t="shared" si="163"/>
        <v>15051740.325902689</v>
      </c>
      <c r="AW124" s="43">
        <f t="shared" si="163"/>
        <v>17049873.77878774</v>
      </c>
      <c r="AX124" s="43">
        <f t="shared" si="163"/>
        <v>9865439.924087707</v>
      </c>
      <c r="AY124" s="43">
        <f t="shared" si="163"/>
        <v>11367249.792013071</v>
      </c>
      <c r="AZ124" s="43">
        <f t="shared" si="163"/>
        <v>4281563.5688789813</v>
      </c>
      <c r="BA124" s="43">
        <f t="shared" si="163"/>
        <v>6388913.0154670011</v>
      </c>
      <c r="BB124" s="43">
        <f t="shared" si="163"/>
        <v>8504589.9308238868</v>
      </c>
      <c r="BC124" s="43">
        <f t="shared" si="163"/>
        <v>10628594.314949635</v>
      </c>
      <c r="BD124" s="43">
        <f t="shared" si="163"/>
        <v>7764444.9065256817</v>
      </c>
      <c r="BE124" s="43">
        <f t="shared" si="163"/>
        <v>9905104.2281891592</v>
      </c>
      <c r="BF124" s="43">
        <f t="shared" si="163"/>
        <v>12054091.018621502</v>
      </c>
      <c r="BG124" s="43">
        <f t="shared" si="163"/>
        <v>14211405.277822709</v>
      </c>
      <c r="BH124" s="43">
        <f t="shared" si="163"/>
        <v>16377047.00579278</v>
      </c>
      <c r="BI124" s="43">
        <f t="shared" si="163"/>
        <v>18551016.202531714</v>
      </c>
      <c r="BJ124" s="43">
        <f t="shared" si="163"/>
        <v>10734352.168618083</v>
      </c>
    </row>
    <row r="125" spans="1:62" x14ac:dyDescent="0.25">
      <c r="A125" s="25" t="s">
        <v>93</v>
      </c>
      <c r="B125" s="24"/>
      <c r="C125" s="43">
        <f>C100+C121</f>
        <v>7379448</v>
      </c>
      <c r="D125" s="43">
        <f t="shared" ref="D125:BJ125" si="164">D100+D121</f>
        <v>7379448</v>
      </c>
      <c r="E125" s="43">
        <f t="shared" si="164"/>
        <v>7379448</v>
      </c>
      <c r="F125" s="43">
        <f t="shared" si="164"/>
        <v>7379448</v>
      </c>
      <c r="G125" s="43">
        <f t="shared" si="164"/>
        <v>7379448</v>
      </c>
      <c r="H125" s="43">
        <f t="shared" si="164"/>
        <v>10378248</v>
      </c>
      <c r="I125" s="43">
        <f t="shared" si="164"/>
        <v>7379448</v>
      </c>
      <c r="J125" s="43">
        <f t="shared" si="164"/>
        <v>7379448</v>
      </c>
      <c r="K125" s="43">
        <f t="shared" si="164"/>
        <v>7379448</v>
      </c>
      <c r="L125" s="43">
        <f t="shared" si="164"/>
        <v>7379448</v>
      </c>
      <c r="M125" s="43">
        <f t="shared" si="164"/>
        <v>7379448</v>
      </c>
      <c r="N125" s="43">
        <f t="shared" si="164"/>
        <v>13380648</v>
      </c>
      <c r="O125" s="43">
        <f t="shared" si="164"/>
        <v>8127483.2549999999</v>
      </c>
      <c r="P125" s="43">
        <f t="shared" si="164"/>
        <v>9154109.9399999995</v>
      </c>
      <c r="Q125" s="43">
        <f t="shared" si="164"/>
        <v>8062046.9399999995</v>
      </c>
      <c r="R125" s="43">
        <f t="shared" si="164"/>
        <v>8062046.9399999995</v>
      </c>
      <c r="S125" s="43">
        <f t="shared" si="164"/>
        <v>8062046.9399999995</v>
      </c>
      <c r="T125" s="43">
        <f t="shared" si="164"/>
        <v>11338235.939999999</v>
      </c>
      <c r="U125" s="43">
        <f t="shared" si="164"/>
        <v>8062046.9399999995</v>
      </c>
      <c r="V125" s="43">
        <f t="shared" si="164"/>
        <v>8062046.9399999995</v>
      </c>
      <c r="W125" s="43">
        <f t="shared" si="164"/>
        <v>8062046.9399999995</v>
      </c>
      <c r="X125" s="43">
        <f t="shared" si="164"/>
        <v>8062046.9399999995</v>
      </c>
      <c r="Y125" s="43">
        <f t="shared" si="164"/>
        <v>8062046.9399999995</v>
      </c>
      <c r="Z125" s="43">
        <f t="shared" si="164"/>
        <v>14618357.939999999</v>
      </c>
      <c r="AA125" s="43">
        <f t="shared" si="164"/>
        <v>10530003.778914373</v>
      </c>
      <c r="AB125" s="43">
        <f t="shared" si="164"/>
        <v>11155216.9420125</v>
      </c>
      <c r="AC125" s="43">
        <f t="shared" si="164"/>
        <v>9759788.7741375007</v>
      </c>
      <c r="AD125" s="43">
        <f t="shared" si="164"/>
        <v>9759788.7741375007</v>
      </c>
      <c r="AE125" s="43">
        <f t="shared" si="164"/>
        <v>9759788.7741375007</v>
      </c>
      <c r="AF125" s="43">
        <f t="shared" si="164"/>
        <v>13946073.277762499</v>
      </c>
      <c r="AG125" s="43">
        <f t="shared" si="164"/>
        <v>9759788.7741375007</v>
      </c>
      <c r="AH125" s="43">
        <f t="shared" si="164"/>
        <v>9759788.7741375007</v>
      </c>
      <c r="AI125" s="43">
        <f t="shared" si="164"/>
        <v>9759788.7741375007</v>
      </c>
      <c r="AJ125" s="43">
        <f t="shared" si="164"/>
        <v>9759788.7741375007</v>
      </c>
      <c r="AK125" s="43">
        <f t="shared" si="164"/>
        <v>9759788.7741375007</v>
      </c>
      <c r="AL125" s="43">
        <f t="shared" si="164"/>
        <v>18137383.333012495</v>
      </c>
      <c r="AM125" s="43">
        <f t="shared" si="164"/>
        <v>10797867.898802131</v>
      </c>
      <c r="AN125" s="43">
        <f t="shared" si="164"/>
        <v>12237272.985387713</v>
      </c>
      <c r="AO125" s="43">
        <f t="shared" si="164"/>
        <v>10706488.285228837</v>
      </c>
      <c r="AP125" s="43">
        <f t="shared" si="164"/>
        <v>10706488.285228837</v>
      </c>
      <c r="AQ125" s="43">
        <f t="shared" si="164"/>
        <v>10706488.285228837</v>
      </c>
      <c r="AR125" s="43">
        <f t="shared" si="164"/>
        <v>15298842.385705462</v>
      </c>
      <c r="AS125" s="43">
        <f t="shared" si="164"/>
        <v>10706488.285228837</v>
      </c>
      <c r="AT125" s="43">
        <f t="shared" si="164"/>
        <v>10706488.285228837</v>
      </c>
      <c r="AU125" s="43">
        <f t="shared" si="164"/>
        <v>10706488.285228837</v>
      </c>
      <c r="AV125" s="43">
        <f t="shared" si="164"/>
        <v>10706488.285228837</v>
      </c>
      <c r="AW125" s="43">
        <f t="shared" si="164"/>
        <v>10706488.285228837</v>
      </c>
      <c r="AX125" s="43">
        <f t="shared" si="164"/>
        <v>19896709.516314711</v>
      </c>
      <c r="AY125" s="43">
        <f t="shared" si="164"/>
        <v>11684538.736792974</v>
      </c>
      <c r="AZ125" s="43">
        <f t="shared" si="164"/>
        <v>12245188.547128975</v>
      </c>
      <c r="BA125" s="43">
        <f t="shared" si="164"/>
        <v>11648659.254328974</v>
      </c>
      <c r="BB125" s="43">
        <f t="shared" si="164"/>
        <v>11648659.254328974</v>
      </c>
      <c r="BC125" s="43">
        <f t="shared" si="164"/>
        <v>11648659.254328974</v>
      </c>
      <c r="BD125" s="43">
        <f t="shared" si="164"/>
        <v>13438247.132728975</v>
      </c>
      <c r="BE125" s="43">
        <f t="shared" si="164"/>
        <v>11648659.254328974</v>
      </c>
      <c r="BF125" s="43">
        <f t="shared" si="164"/>
        <v>11648659.254328974</v>
      </c>
      <c r="BG125" s="43">
        <f t="shared" si="164"/>
        <v>11648659.254328974</v>
      </c>
      <c r="BH125" s="43">
        <f t="shared" si="164"/>
        <v>11648659.254328974</v>
      </c>
      <c r="BI125" s="43">
        <f t="shared" si="164"/>
        <v>11648659.254328974</v>
      </c>
      <c r="BJ125" s="43">
        <f t="shared" si="164"/>
        <v>21647619.953750409</v>
      </c>
    </row>
    <row r="127" spans="1:62" x14ac:dyDescent="0.25">
      <c r="C127" s="31">
        <f>C75+C123</f>
        <v>14131658</v>
      </c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>
        <f>N75+N123</f>
        <v>170129676</v>
      </c>
    </row>
    <row r="128" spans="1:62" x14ac:dyDescent="0.25">
      <c r="N128" s="31">
        <f>Ingresos!N7</f>
        <v>51960000</v>
      </c>
    </row>
    <row r="129" spans="14:14" x14ac:dyDescent="0.25">
      <c r="N129" s="31">
        <f>+N127-N128</f>
        <v>118169676</v>
      </c>
    </row>
    <row r="130" spans="14:14" x14ac:dyDescent="0.25">
      <c r="N130" s="31"/>
    </row>
  </sheetData>
  <pageMargins left="0.7" right="0.7" top="0.75" bottom="0.75" header="0.3" footer="0.3"/>
  <pageSetup orientation="portrait" horizontalDpi="360" verticalDpi="360" r:id="rId1"/>
  <ignoredErrors>
    <ignoredError sqref="C67:C69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8"/>
  <sheetViews>
    <sheetView zoomScale="106" zoomScaleNormal="106" workbookViewId="0">
      <pane xSplit="1" topLeftCell="B1" activePane="topRight" state="frozen"/>
      <selection pane="topRight" activeCell="AZ29" sqref="AZ29"/>
    </sheetView>
  </sheetViews>
  <sheetFormatPr baseColWidth="10" defaultRowHeight="15" x14ac:dyDescent="0.25"/>
  <cols>
    <col min="1" max="1" width="25.5703125" style="4" bestFit="1" customWidth="1"/>
    <col min="2" max="2" width="2.28515625" style="4" bestFit="1" customWidth="1"/>
    <col min="3" max="3" width="16.5703125" style="4" bestFit="1" customWidth="1"/>
    <col min="4" max="5" width="15" style="4" bestFit="1" customWidth="1"/>
    <col min="6" max="14" width="16" style="4" bestFit="1" customWidth="1"/>
    <col min="15" max="17" width="15" style="4" bestFit="1" customWidth="1"/>
    <col min="18" max="26" width="16" style="4" bestFit="1" customWidth="1"/>
    <col min="27" max="29" width="15" style="4" bestFit="1" customWidth="1"/>
    <col min="30" max="62" width="16" style="4" bestFit="1" customWidth="1"/>
    <col min="63" max="16384" width="11.42578125" style="4"/>
  </cols>
  <sheetData>
    <row r="1" spans="1:62" x14ac:dyDescent="0.25">
      <c r="A1" s="23" t="s">
        <v>49</v>
      </c>
      <c r="B1" s="3">
        <v>0</v>
      </c>
      <c r="C1" s="3">
        <v>1</v>
      </c>
      <c r="D1" s="3">
        <v>2</v>
      </c>
      <c r="E1" s="3">
        <v>3</v>
      </c>
      <c r="F1" s="3">
        <v>4</v>
      </c>
      <c r="G1" s="3">
        <v>5</v>
      </c>
      <c r="H1" s="3">
        <v>6</v>
      </c>
      <c r="I1" s="3">
        <v>7</v>
      </c>
      <c r="J1" s="3">
        <v>8</v>
      </c>
      <c r="K1" s="3">
        <v>9</v>
      </c>
      <c r="L1" s="3">
        <v>10</v>
      </c>
      <c r="M1" s="3">
        <v>11</v>
      </c>
      <c r="N1" s="3">
        <v>12</v>
      </c>
      <c r="O1" s="3">
        <v>13</v>
      </c>
      <c r="P1" s="3">
        <v>14</v>
      </c>
      <c r="Q1" s="3">
        <v>15</v>
      </c>
      <c r="R1" s="3">
        <v>16</v>
      </c>
      <c r="S1" s="3">
        <v>17</v>
      </c>
      <c r="T1" s="3">
        <v>18</v>
      </c>
      <c r="U1" s="3">
        <v>19</v>
      </c>
      <c r="V1" s="3">
        <v>20</v>
      </c>
      <c r="W1" s="3">
        <v>21</v>
      </c>
      <c r="X1" s="3">
        <v>22</v>
      </c>
      <c r="Y1" s="3">
        <v>23</v>
      </c>
      <c r="Z1" s="3">
        <v>24</v>
      </c>
      <c r="AA1" s="3">
        <v>25</v>
      </c>
      <c r="AB1" s="3">
        <v>26</v>
      </c>
      <c r="AC1" s="3">
        <v>27</v>
      </c>
      <c r="AD1" s="3">
        <v>28</v>
      </c>
      <c r="AE1" s="3">
        <v>29</v>
      </c>
      <c r="AF1" s="3">
        <v>30</v>
      </c>
      <c r="AG1" s="3">
        <v>31</v>
      </c>
      <c r="AH1" s="3">
        <v>32</v>
      </c>
      <c r="AI1" s="3">
        <v>33</v>
      </c>
      <c r="AJ1" s="3">
        <v>34</v>
      </c>
      <c r="AK1" s="3">
        <v>35</v>
      </c>
      <c r="AL1" s="3">
        <v>36</v>
      </c>
      <c r="AM1" s="3">
        <v>37</v>
      </c>
      <c r="AN1" s="3">
        <v>38</v>
      </c>
      <c r="AO1" s="3">
        <v>39</v>
      </c>
      <c r="AP1" s="3">
        <v>40</v>
      </c>
      <c r="AQ1" s="3">
        <v>41</v>
      </c>
      <c r="AR1" s="3">
        <v>42</v>
      </c>
      <c r="AS1" s="3">
        <v>43</v>
      </c>
      <c r="AT1" s="3">
        <v>44</v>
      </c>
      <c r="AU1" s="3">
        <v>45</v>
      </c>
      <c r="AV1" s="3">
        <v>46</v>
      </c>
      <c r="AW1" s="3">
        <v>47</v>
      </c>
      <c r="AX1" s="3">
        <v>48</v>
      </c>
      <c r="AY1" s="3">
        <v>49</v>
      </c>
      <c r="AZ1" s="3">
        <v>50</v>
      </c>
      <c r="BA1" s="3">
        <v>51</v>
      </c>
      <c r="BB1" s="3">
        <v>52</v>
      </c>
      <c r="BC1" s="3">
        <v>53</v>
      </c>
      <c r="BD1" s="3">
        <v>54</v>
      </c>
      <c r="BE1" s="3">
        <v>55</v>
      </c>
      <c r="BF1" s="3">
        <v>56</v>
      </c>
      <c r="BG1" s="3">
        <v>57</v>
      </c>
      <c r="BH1" s="3">
        <v>58</v>
      </c>
      <c r="BI1" s="3">
        <v>59</v>
      </c>
      <c r="BJ1" s="3">
        <v>60</v>
      </c>
    </row>
    <row r="2" spans="1:62" x14ac:dyDescent="0.25">
      <c r="A2" s="3" t="s">
        <v>40</v>
      </c>
    </row>
    <row r="3" spans="1:62" x14ac:dyDescent="0.25">
      <c r="A3" s="6" t="str">
        <f>'Datos de Entrada'!A48</f>
        <v>Arriendo</v>
      </c>
      <c r="C3" s="20">
        <f>LOOKUP(C1,'Datos de Entrada'!$C$2:$G$2,'Datos de Entrada'!$C$48:$G$48)</f>
        <v>300000</v>
      </c>
      <c r="D3" s="20">
        <f>LOOKUP(D1,'Datos de Entrada'!$C$2:$G$2,'Datos de Entrada'!$C$48:$G$48)</f>
        <v>300000</v>
      </c>
      <c r="E3" s="20">
        <f>LOOKUP(E1,'Datos de Entrada'!$C$2:$G$2,'Datos de Entrada'!$C$48:$G$48)</f>
        <v>300000</v>
      </c>
      <c r="F3" s="20">
        <f>LOOKUP(F1,'Datos de Entrada'!$C$2:$G$2,'Datos de Entrada'!$C$48:$G$48)</f>
        <v>300000</v>
      </c>
      <c r="G3" s="20">
        <f>LOOKUP(G1,'Datos de Entrada'!$C$2:$G$2,'Datos de Entrada'!$C$48:$G$48)</f>
        <v>300000</v>
      </c>
      <c r="H3" s="20">
        <f>LOOKUP(H1,'Datos de Entrada'!$C$2:$G$2,'Datos de Entrada'!$C$48:$G$48)</f>
        <v>300000</v>
      </c>
      <c r="I3" s="20">
        <f>LOOKUP(I1,'Datos de Entrada'!$C$2:$G$2,'Datos de Entrada'!$C$48:$G$48)</f>
        <v>300000</v>
      </c>
      <c r="J3" s="20">
        <f>LOOKUP(J1,'Datos de Entrada'!$C$2:$G$2,'Datos de Entrada'!$C$48:$G$48)</f>
        <v>300000</v>
      </c>
      <c r="K3" s="20">
        <f>LOOKUP(K1,'Datos de Entrada'!$C$2:$G$2,'Datos de Entrada'!$C$48:$G$48)</f>
        <v>300000</v>
      </c>
      <c r="L3" s="20">
        <f>LOOKUP(L1,'Datos de Entrada'!$C$2:$G$2,'Datos de Entrada'!$C$48:$G$48)</f>
        <v>300000</v>
      </c>
      <c r="M3" s="20">
        <f>LOOKUP(M1,'Datos de Entrada'!$C$2:$G$2,'Datos de Entrada'!$C$48:$G$48)</f>
        <v>300000</v>
      </c>
      <c r="N3" s="20">
        <f>LOOKUP(N1,'Datos de Entrada'!$C$2:$G$2,'Datos de Entrada'!$C$48:$G$48)</f>
        <v>300000</v>
      </c>
      <c r="O3" s="20">
        <f>LOOKUP(O1,'Datos de Entrada'!$C$2:$G$2,'Datos de Entrada'!$C$48:$G$48)</f>
        <v>309750</v>
      </c>
      <c r="P3" s="20">
        <f>LOOKUP(P1,'Datos de Entrada'!$C$2:$G$2,'Datos de Entrada'!$C$48:$G$48)</f>
        <v>309750</v>
      </c>
      <c r="Q3" s="20">
        <f>LOOKUP(Q1,'Datos de Entrada'!$C$2:$G$2,'Datos de Entrada'!$C$48:$G$48)</f>
        <v>309750</v>
      </c>
      <c r="R3" s="20">
        <f>LOOKUP(R1,'Datos de Entrada'!$C$2:$G$2,'Datos de Entrada'!$C$48:$G$48)</f>
        <v>309750</v>
      </c>
      <c r="S3" s="20">
        <f>LOOKUP(S1,'Datos de Entrada'!$C$2:$G$2,'Datos de Entrada'!$C$48:$G$48)</f>
        <v>309750</v>
      </c>
      <c r="T3" s="20">
        <f>LOOKUP(T1,'Datos de Entrada'!$C$2:$G$2,'Datos de Entrada'!$C$48:$G$48)</f>
        <v>309750</v>
      </c>
      <c r="U3" s="20">
        <f>LOOKUP(U1,'Datos de Entrada'!$C$2:$G$2,'Datos de Entrada'!$C$48:$G$48)</f>
        <v>309750</v>
      </c>
      <c r="V3" s="20">
        <f>LOOKUP(V1,'Datos de Entrada'!$C$2:$G$2,'Datos de Entrada'!$C$48:$G$48)</f>
        <v>309750</v>
      </c>
      <c r="W3" s="20">
        <f>LOOKUP(W1,'Datos de Entrada'!$C$2:$G$2,'Datos de Entrada'!$C$48:$G$48)</f>
        <v>309750</v>
      </c>
      <c r="X3" s="20">
        <f>LOOKUP(X1,'Datos de Entrada'!$C$2:$G$2,'Datos de Entrada'!$C$48:$G$48)</f>
        <v>309750</v>
      </c>
      <c r="Y3" s="20">
        <f>LOOKUP(Y1,'Datos de Entrada'!$C$2:$G$2,'Datos de Entrada'!$C$48:$G$48)</f>
        <v>309750</v>
      </c>
      <c r="Z3" s="20">
        <f>LOOKUP(Z1,'Datos de Entrada'!$C$2:$G$2,'Datos de Entrada'!$C$48:$G$48)</f>
        <v>309750</v>
      </c>
      <c r="AA3" s="20">
        <f>LOOKUP(AA1,'Datos de Entrada'!$C$2:$G$2,'Datos de Entrada'!$C$48:$G$48)</f>
        <v>319971.75</v>
      </c>
      <c r="AB3" s="20">
        <f>LOOKUP(AB1,'Datos de Entrada'!$C$2:$G$2,'Datos de Entrada'!$C$48:$G$48)</f>
        <v>319971.75</v>
      </c>
      <c r="AC3" s="20">
        <f>LOOKUP(AC1,'Datos de Entrada'!$C$2:$G$2,'Datos de Entrada'!$C$48:$G$48)</f>
        <v>319971.75</v>
      </c>
      <c r="AD3" s="20">
        <f>LOOKUP(AD1,'Datos de Entrada'!$C$2:$G$2,'Datos de Entrada'!$C$48:$G$48)</f>
        <v>319971.75</v>
      </c>
      <c r="AE3" s="20">
        <f>LOOKUP(AE1,'Datos de Entrada'!$C$2:$G$2,'Datos de Entrada'!$C$48:$G$48)</f>
        <v>319971.75</v>
      </c>
      <c r="AF3" s="20">
        <f>LOOKUP(AF1,'Datos de Entrada'!$C$2:$G$2,'Datos de Entrada'!$C$48:$G$48)</f>
        <v>319971.75</v>
      </c>
      <c r="AG3" s="20">
        <f>LOOKUP(AG1,'Datos de Entrada'!$C$2:$G$2,'Datos de Entrada'!$C$48:$G$48)</f>
        <v>319971.75</v>
      </c>
      <c r="AH3" s="20">
        <f>LOOKUP(AH1,'Datos de Entrada'!$C$2:$G$2,'Datos de Entrada'!$C$48:$G$48)</f>
        <v>319971.75</v>
      </c>
      <c r="AI3" s="20">
        <f>LOOKUP(AI1,'Datos de Entrada'!$C$2:$G$2,'Datos de Entrada'!$C$48:$G$48)</f>
        <v>319971.75</v>
      </c>
      <c r="AJ3" s="20">
        <f>LOOKUP(AJ1,'Datos de Entrada'!$C$2:$G$2,'Datos de Entrada'!$C$48:$G$48)</f>
        <v>319971.75</v>
      </c>
      <c r="AK3" s="20">
        <f>LOOKUP(AK1,'Datos de Entrada'!$C$2:$G$2,'Datos de Entrada'!$C$48:$G$48)</f>
        <v>319971.75</v>
      </c>
      <c r="AL3" s="20">
        <f>LOOKUP(AL1,'Datos de Entrada'!$C$2:$G$2,'Datos de Entrada'!$C$48:$G$48)</f>
        <v>319971.75</v>
      </c>
      <c r="AM3" s="20">
        <f>LOOKUP(AM1,'Datos de Entrada'!$C$2:$G$2,'Datos de Entrada'!$C$48:$G$48)</f>
        <v>330786.79515000002</v>
      </c>
      <c r="AN3" s="20">
        <f>LOOKUP(AN1,'Datos de Entrada'!$C$2:$G$2,'Datos de Entrada'!$C$48:$G$48)</f>
        <v>330786.79515000002</v>
      </c>
      <c r="AO3" s="20">
        <f>LOOKUP(AO1,'Datos de Entrada'!$C$2:$G$2,'Datos de Entrada'!$C$48:$G$48)</f>
        <v>330786.79515000002</v>
      </c>
      <c r="AP3" s="20">
        <f>LOOKUP(AP1,'Datos de Entrada'!$C$2:$G$2,'Datos de Entrada'!$C$48:$G$48)</f>
        <v>330786.79515000002</v>
      </c>
      <c r="AQ3" s="20">
        <f>LOOKUP(AQ1,'Datos de Entrada'!$C$2:$G$2,'Datos de Entrada'!$C$48:$G$48)</f>
        <v>330786.79515000002</v>
      </c>
      <c r="AR3" s="20">
        <f>LOOKUP(AR1,'Datos de Entrada'!$C$2:$G$2,'Datos de Entrada'!$C$48:$G$48)</f>
        <v>330786.79515000002</v>
      </c>
      <c r="AS3" s="20">
        <f>LOOKUP(AS1,'Datos de Entrada'!$C$2:$G$2,'Datos de Entrada'!$C$48:$G$48)</f>
        <v>330786.79515000002</v>
      </c>
      <c r="AT3" s="20">
        <f>LOOKUP(AT1,'Datos de Entrada'!$C$2:$G$2,'Datos de Entrada'!$C$48:$G$48)</f>
        <v>330786.79515000002</v>
      </c>
      <c r="AU3" s="20">
        <f>LOOKUP(AU1,'Datos de Entrada'!$C$2:$G$2,'Datos de Entrada'!$C$48:$G$48)</f>
        <v>330786.79515000002</v>
      </c>
      <c r="AV3" s="20">
        <f>LOOKUP(AV1,'Datos de Entrada'!$C$2:$G$2,'Datos de Entrada'!$C$48:$G$48)</f>
        <v>330786.79515000002</v>
      </c>
      <c r="AW3" s="20">
        <f>LOOKUP(AW1,'Datos de Entrada'!$C$2:$G$2,'Datos de Entrada'!$C$48:$G$48)</f>
        <v>330786.79515000002</v>
      </c>
      <c r="AX3" s="20">
        <f>LOOKUP(AX1,'Datos de Entrada'!$C$2:$G$2,'Datos de Entrada'!$C$48:$G$48)</f>
        <v>330786.79515000002</v>
      </c>
      <c r="AY3" s="20">
        <f>LOOKUP(AY1,'Datos de Entrada'!$C$2:$G$2,'Datos de Entrada'!$C$48:$G$48)</f>
        <v>342198.939582675</v>
      </c>
      <c r="AZ3" s="20">
        <f>LOOKUP(AZ1,'Datos de Entrada'!$C$2:$G$2,'Datos de Entrada'!$C$48:$G$48)</f>
        <v>342198.939582675</v>
      </c>
      <c r="BA3" s="20">
        <f>LOOKUP(BA1,'Datos de Entrada'!$C$2:$G$2,'Datos de Entrada'!$C$48:$G$48)</f>
        <v>342198.939582675</v>
      </c>
      <c r="BB3" s="20">
        <f>LOOKUP(BB1,'Datos de Entrada'!$C$2:$G$2,'Datos de Entrada'!$C$48:$G$48)</f>
        <v>342198.939582675</v>
      </c>
      <c r="BC3" s="20">
        <f>LOOKUP(BC1,'Datos de Entrada'!$C$2:$G$2,'Datos de Entrada'!$C$48:$G$48)</f>
        <v>342198.939582675</v>
      </c>
      <c r="BD3" s="20">
        <f>LOOKUP(BD1,'Datos de Entrada'!$C$2:$G$2,'Datos de Entrada'!$C$48:$G$48)</f>
        <v>342198.939582675</v>
      </c>
      <c r="BE3" s="20">
        <f>LOOKUP(BE1,'Datos de Entrada'!$C$2:$G$2,'Datos de Entrada'!$C$48:$G$48)</f>
        <v>342198.939582675</v>
      </c>
      <c r="BF3" s="20">
        <f>LOOKUP(BF1,'Datos de Entrada'!$C$2:$G$2,'Datos de Entrada'!$C$48:$G$48)</f>
        <v>342198.939582675</v>
      </c>
      <c r="BG3" s="20">
        <f>LOOKUP(BG1,'Datos de Entrada'!$C$2:$G$2,'Datos de Entrada'!$C$48:$G$48)</f>
        <v>342198.939582675</v>
      </c>
      <c r="BH3" s="20">
        <f>LOOKUP(BH1,'Datos de Entrada'!$C$2:$G$2,'Datos de Entrada'!$C$48:$G$48)</f>
        <v>342198.939582675</v>
      </c>
      <c r="BI3" s="20">
        <f>LOOKUP(BI1,'Datos de Entrada'!$C$2:$G$2,'Datos de Entrada'!$C$48:$G$48)</f>
        <v>342198.939582675</v>
      </c>
      <c r="BJ3" s="20">
        <f>LOOKUP(BJ1,'Datos de Entrada'!$C$2:$G$2,'Datos de Entrada'!$C$48:$G$48)</f>
        <v>342198.939582675</v>
      </c>
    </row>
    <row r="4" spans="1:62" x14ac:dyDescent="0.25">
      <c r="A4" s="6" t="str">
        <f>'Datos de Entrada'!A49</f>
        <v>Energìa</v>
      </c>
      <c r="C4" s="20">
        <f>LOOKUP(C1,'Datos de Entrada'!$C$2:$G$2,'Datos de Entrada'!$C$49:$G$49)</f>
        <v>400000</v>
      </c>
      <c r="D4" s="20">
        <f>LOOKUP(D1,'Datos de Entrada'!$C$2:$G$2,'Datos de Entrada'!$C$49:$G$49)</f>
        <v>400000</v>
      </c>
      <c r="E4" s="20">
        <f>LOOKUP(E1,'Datos de Entrada'!$C$2:$G$2,'Datos de Entrada'!$C$49:$G$49)</f>
        <v>400000</v>
      </c>
      <c r="F4" s="20">
        <f>LOOKUP(F1,'Datos de Entrada'!$C$2:$G$2,'Datos de Entrada'!$C$49:$G$49)</f>
        <v>400000</v>
      </c>
      <c r="G4" s="20">
        <f>LOOKUP(G1,'Datos de Entrada'!$C$2:$G$2,'Datos de Entrada'!$C$49:$G$49)</f>
        <v>400000</v>
      </c>
      <c r="H4" s="20">
        <f>LOOKUP(H1,'Datos de Entrada'!$C$2:$G$2,'Datos de Entrada'!$C$49:$G$49)</f>
        <v>400000</v>
      </c>
      <c r="I4" s="20">
        <f>LOOKUP(I1,'Datos de Entrada'!$C$2:$G$2,'Datos de Entrada'!$C$49:$G$49)</f>
        <v>400000</v>
      </c>
      <c r="J4" s="20">
        <f>LOOKUP(J1,'Datos de Entrada'!$C$2:$G$2,'Datos de Entrada'!$C$49:$G$49)</f>
        <v>400000</v>
      </c>
      <c r="K4" s="20">
        <f>LOOKUP(K1,'Datos de Entrada'!$C$2:$G$2,'Datos de Entrada'!$C$49:$G$49)</f>
        <v>400000</v>
      </c>
      <c r="L4" s="20">
        <f>LOOKUP(L1,'Datos de Entrada'!$C$2:$G$2,'Datos de Entrada'!$C$49:$G$49)</f>
        <v>400000</v>
      </c>
      <c r="M4" s="20">
        <f>LOOKUP(M1,'Datos de Entrada'!$C$2:$G$2,'Datos de Entrada'!$C$49:$G$49)</f>
        <v>400000</v>
      </c>
      <c r="N4" s="20">
        <f>LOOKUP(N1,'Datos de Entrada'!$C$2:$G$2,'Datos de Entrada'!$C$49:$G$49)</f>
        <v>400000</v>
      </c>
      <c r="O4" s="20">
        <f>LOOKUP(O1,'Datos de Entrada'!$C$2:$G$2,'Datos de Entrada'!$C$49:$G$49)</f>
        <v>413000</v>
      </c>
      <c r="P4" s="20">
        <f>LOOKUP(P1,'Datos de Entrada'!$C$2:$G$2,'Datos de Entrada'!$C$49:$G$49)</f>
        <v>413000</v>
      </c>
      <c r="Q4" s="20">
        <f>LOOKUP(Q1,'Datos de Entrada'!$C$2:$G$2,'Datos de Entrada'!$C$49:$G$49)</f>
        <v>413000</v>
      </c>
      <c r="R4" s="20">
        <f>LOOKUP(R1,'Datos de Entrada'!$C$2:$G$2,'Datos de Entrada'!$C$49:$G$49)</f>
        <v>413000</v>
      </c>
      <c r="S4" s="20">
        <f>LOOKUP(S1,'Datos de Entrada'!$C$2:$G$2,'Datos de Entrada'!$C$49:$G$49)</f>
        <v>413000</v>
      </c>
      <c r="T4" s="20">
        <f>LOOKUP(T1,'Datos de Entrada'!$C$2:$G$2,'Datos de Entrada'!$C$49:$G$49)</f>
        <v>413000</v>
      </c>
      <c r="U4" s="20">
        <f>LOOKUP(U1,'Datos de Entrada'!$C$2:$G$2,'Datos de Entrada'!$C$49:$G$49)</f>
        <v>413000</v>
      </c>
      <c r="V4" s="20">
        <f>LOOKUP(V1,'Datos de Entrada'!$C$2:$G$2,'Datos de Entrada'!$C$49:$G$49)</f>
        <v>413000</v>
      </c>
      <c r="W4" s="20">
        <f>LOOKUP(W1,'Datos de Entrada'!$C$2:$G$2,'Datos de Entrada'!$C$49:$G$49)</f>
        <v>413000</v>
      </c>
      <c r="X4" s="20">
        <f>LOOKUP(X1,'Datos de Entrada'!$C$2:$G$2,'Datos de Entrada'!$C$49:$G$49)</f>
        <v>413000</v>
      </c>
      <c r="Y4" s="20">
        <f>LOOKUP(Y1,'Datos de Entrada'!$C$2:$G$2,'Datos de Entrada'!$C$49:$G$49)</f>
        <v>413000</v>
      </c>
      <c r="Z4" s="20">
        <f>LOOKUP(Z1,'Datos de Entrada'!$C$2:$G$2,'Datos de Entrada'!$C$49:$G$49)</f>
        <v>413000</v>
      </c>
      <c r="AA4" s="20">
        <f>LOOKUP(AA1,'Datos de Entrada'!$C$2:$G$2,'Datos de Entrada'!$C$49:$G$49)</f>
        <v>426628.99999999994</v>
      </c>
      <c r="AB4" s="20">
        <f>LOOKUP(AB1,'Datos de Entrada'!$C$2:$G$2,'Datos de Entrada'!$C$49:$G$49)</f>
        <v>426628.99999999994</v>
      </c>
      <c r="AC4" s="20">
        <f>LOOKUP(AC1,'Datos de Entrada'!$C$2:$G$2,'Datos de Entrada'!$C$49:$G$49)</f>
        <v>426628.99999999994</v>
      </c>
      <c r="AD4" s="20">
        <f>LOOKUP(AD1,'Datos de Entrada'!$C$2:$G$2,'Datos de Entrada'!$C$49:$G$49)</f>
        <v>426628.99999999994</v>
      </c>
      <c r="AE4" s="20">
        <f>LOOKUP(AE1,'Datos de Entrada'!$C$2:$G$2,'Datos de Entrada'!$C$49:$G$49)</f>
        <v>426628.99999999994</v>
      </c>
      <c r="AF4" s="20">
        <f>LOOKUP(AF1,'Datos de Entrada'!$C$2:$G$2,'Datos de Entrada'!$C$49:$G$49)</f>
        <v>426628.99999999994</v>
      </c>
      <c r="AG4" s="20">
        <f>LOOKUP(AG1,'Datos de Entrada'!$C$2:$G$2,'Datos de Entrada'!$C$49:$G$49)</f>
        <v>426628.99999999994</v>
      </c>
      <c r="AH4" s="20">
        <f>LOOKUP(AH1,'Datos de Entrada'!$C$2:$G$2,'Datos de Entrada'!$C$49:$G$49)</f>
        <v>426628.99999999994</v>
      </c>
      <c r="AI4" s="20">
        <f>LOOKUP(AI1,'Datos de Entrada'!$C$2:$G$2,'Datos de Entrada'!$C$49:$G$49)</f>
        <v>426628.99999999994</v>
      </c>
      <c r="AJ4" s="20">
        <f>LOOKUP(AJ1,'Datos de Entrada'!$C$2:$G$2,'Datos de Entrada'!$C$49:$G$49)</f>
        <v>426628.99999999994</v>
      </c>
      <c r="AK4" s="20">
        <f>LOOKUP(AK1,'Datos de Entrada'!$C$2:$G$2,'Datos de Entrada'!$C$49:$G$49)</f>
        <v>426628.99999999994</v>
      </c>
      <c r="AL4" s="20">
        <f>LOOKUP(AL1,'Datos de Entrada'!$C$2:$G$2,'Datos de Entrada'!$C$49:$G$49)</f>
        <v>426628.99999999994</v>
      </c>
      <c r="AM4" s="20">
        <f>LOOKUP(AM1,'Datos de Entrada'!$C$2:$G$2,'Datos de Entrada'!$C$49:$G$49)</f>
        <v>441049.06019999995</v>
      </c>
      <c r="AN4" s="20">
        <f>LOOKUP(AN1,'Datos de Entrada'!$C$2:$G$2,'Datos de Entrada'!$C$49:$G$49)</f>
        <v>441049.06019999995</v>
      </c>
      <c r="AO4" s="20">
        <f>LOOKUP(AO1,'Datos de Entrada'!$C$2:$G$2,'Datos de Entrada'!$C$49:$G$49)</f>
        <v>441049.06019999995</v>
      </c>
      <c r="AP4" s="20">
        <f>LOOKUP(AP1,'Datos de Entrada'!$C$2:$G$2,'Datos de Entrada'!$C$49:$G$49)</f>
        <v>441049.06019999995</v>
      </c>
      <c r="AQ4" s="20">
        <f>LOOKUP(AQ1,'Datos de Entrada'!$C$2:$G$2,'Datos de Entrada'!$C$49:$G$49)</f>
        <v>441049.06019999995</v>
      </c>
      <c r="AR4" s="20">
        <f>LOOKUP(AR1,'Datos de Entrada'!$C$2:$G$2,'Datos de Entrada'!$C$49:$G$49)</f>
        <v>441049.06019999995</v>
      </c>
      <c r="AS4" s="20">
        <f>LOOKUP(AS1,'Datos de Entrada'!$C$2:$G$2,'Datos de Entrada'!$C$49:$G$49)</f>
        <v>441049.06019999995</v>
      </c>
      <c r="AT4" s="20">
        <f>LOOKUP(AT1,'Datos de Entrada'!$C$2:$G$2,'Datos de Entrada'!$C$49:$G$49)</f>
        <v>441049.06019999995</v>
      </c>
      <c r="AU4" s="20">
        <f>LOOKUP(AU1,'Datos de Entrada'!$C$2:$G$2,'Datos de Entrada'!$C$49:$G$49)</f>
        <v>441049.06019999995</v>
      </c>
      <c r="AV4" s="20">
        <f>LOOKUP(AV1,'Datos de Entrada'!$C$2:$G$2,'Datos de Entrada'!$C$49:$G$49)</f>
        <v>441049.06019999995</v>
      </c>
      <c r="AW4" s="20">
        <f>LOOKUP(AW1,'Datos de Entrada'!$C$2:$G$2,'Datos de Entrada'!$C$49:$G$49)</f>
        <v>441049.06019999995</v>
      </c>
      <c r="AX4" s="20">
        <f>LOOKUP(AX1,'Datos de Entrada'!$C$2:$G$2,'Datos de Entrada'!$C$49:$G$49)</f>
        <v>441049.06019999995</v>
      </c>
      <c r="AY4" s="20">
        <f>LOOKUP(AY1,'Datos de Entrada'!$C$2:$G$2,'Datos de Entrada'!$C$49:$G$49)</f>
        <v>456265.25277689996</v>
      </c>
      <c r="AZ4" s="20">
        <f>LOOKUP(AZ1,'Datos de Entrada'!$C$2:$G$2,'Datos de Entrada'!$C$49:$G$49)</f>
        <v>456265.25277689996</v>
      </c>
      <c r="BA4" s="20">
        <f>LOOKUP(BA1,'Datos de Entrada'!$C$2:$G$2,'Datos de Entrada'!$C$49:$G$49)</f>
        <v>456265.25277689996</v>
      </c>
      <c r="BB4" s="20">
        <f>LOOKUP(BB1,'Datos de Entrada'!$C$2:$G$2,'Datos de Entrada'!$C$49:$G$49)</f>
        <v>456265.25277689996</v>
      </c>
      <c r="BC4" s="20">
        <f>LOOKUP(BC1,'Datos de Entrada'!$C$2:$G$2,'Datos de Entrada'!$C$49:$G$49)</f>
        <v>456265.25277689996</v>
      </c>
      <c r="BD4" s="20">
        <f>LOOKUP(BD1,'Datos de Entrada'!$C$2:$G$2,'Datos de Entrada'!$C$49:$G$49)</f>
        <v>456265.25277689996</v>
      </c>
      <c r="BE4" s="20">
        <f>LOOKUP(BE1,'Datos de Entrada'!$C$2:$G$2,'Datos de Entrada'!$C$49:$G$49)</f>
        <v>456265.25277689996</v>
      </c>
      <c r="BF4" s="20">
        <f>LOOKUP(BF1,'Datos de Entrada'!$C$2:$G$2,'Datos de Entrada'!$C$49:$G$49)</f>
        <v>456265.25277689996</v>
      </c>
      <c r="BG4" s="20">
        <f>LOOKUP(BG1,'Datos de Entrada'!$C$2:$G$2,'Datos de Entrada'!$C$49:$G$49)</f>
        <v>456265.25277689996</v>
      </c>
      <c r="BH4" s="20">
        <f>LOOKUP(BH1,'Datos de Entrada'!$C$2:$G$2,'Datos de Entrada'!$C$49:$G$49)</f>
        <v>456265.25277689996</v>
      </c>
      <c r="BI4" s="20">
        <f>LOOKUP(BI1,'Datos de Entrada'!$C$2:$G$2,'Datos de Entrada'!$C$49:$G$49)</f>
        <v>456265.25277689996</v>
      </c>
      <c r="BJ4" s="20">
        <f>LOOKUP(BJ1,'Datos de Entrada'!$C$2:$G$2,'Datos de Entrada'!$C$49:$G$49)</f>
        <v>456265.25277689996</v>
      </c>
    </row>
    <row r="5" spans="1:62" x14ac:dyDescent="0.25">
      <c r="A5" s="6" t="str">
        <f>'Datos de Entrada'!A50</f>
        <v>Agua</v>
      </c>
      <c r="C5" s="20">
        <f>LOOKUP(C1,'Datos de Entrada'!$C$2:$G$2,'Datos de Entrada'!$C$50:$G$50)</f>
        <v>150000</v>
      </c>
      <c r="D5" s="20">
        <f>LOOKUP(D1,'Datos de Entrada'!$C$2:$G$2,'Datos de Entrada'!$C$50:$G$50)</f>
        <v>150000</v>
      </c>
      <c r="E5" s="20">
        <f>LOOKUP(E1,'Datos de Entrada'!$C$2:$G$2,'Datos de Entrada'!$C$50:$G$50)</f>
        <v>150000</v>
      </c>
      <c r="F5" s="20">
        <f>LOOKUP(F1,'Datos de Entrada'!$C$2:$G$2,'Datos de Entrada'!$C$50:$G$50)</f>
        <v>150000</v>
      </c>
      <c r="G5" s="20">
        <f>LOOKUP(G1,'Datos de Entrada'!$C$2:$G$2,'Datos de Entrada'!$C$50:$G$50)</f>
        <v>150000</v>
      </c>
      <c r="H5" s="20">
        <f>LOOKUP(H1,'Datos de Entrada'!$C$2:$G$2,'Datos de Entrada'!$C$50:$G$50)</f>
        <v>150000</v>
      </c>
      <c r="I5" s="20">
        <f>LOOKUP(I1,'Datos de Entrada'!$C$2:$G$2,'Datos de Entrada'!$C$50:$G$50)</f>
        <v>150000</v>
      </c>
      <c r="J5" s="20">
        <f>LOOKUP(J1,'Datos de Entrada'!$C$2:$G$2,'Datos de Entrada'!$C$50:$G$50)</f>
        <v>150000</v>
      </c>
      <c r="K5" s="20">
        <f>LOOKUP(K1,'Datos de Entrada'!$C$2:$G$2,'Datos de Entrada'!$C$50:$G$50)</f>
        <v>150000</v>
      </c>
      <c r="L5" s="20">
        <f>LOOKUP(L1,'Datos de Entrada'!$C$2:$G$2,'Datos de Entrada'!$C$50:$G$50)</f>
        <v>150000</v>
      </c>
      <c r="M5" s="20">
        <f>LOOKUP(M1,'Datos de Entrada'!$C$2:$G$2,'Datos de Entrada'!$C$50:$G$50)</f>
        <v>150000</v>
      </c>
      <c r="N5" s="20">
        <f>LOOKUP(N1,'Datos de Entrada'!$C$2:$G$2,'Datos de Entrada'!$C$50:$G$50)</f>
        <v>150000</v>
      </c>
      <c r="O5" s="20">
        <f>LOOKUP(O1,'Datos de Entrada'!$C$2:$G$2,'Datos de Entrada'!$C$50:$G$50)</f>
        <v>154875</v>
      </c>
      <c r="P5" s="20">
        <f>LOOKUP(P1,'Datos de Entrada'!$C$2:$G$2,'Datos de Entrada'!$C$50:$G$50)</f>
        <v>154875</v>
      </c>
      <c r="Q5" s="20">
        <f>LOOKUP(Q1,'Datos de Entrada'!$C$2:$G$2,'Datos de Entrada'!$C$50:$G$50)</f>
        <v>154875</v>
      </c>
      <c r="R5" s="20">
        <f>LOOKUP(R1,'Datos de Entrada'!$C$2:$G$2,'Datos de Entrada'!$C$50:$G$50)</f>
        <v>154875</v>
      </c>
      <c r="S5" s="20">
        <f>LOOKUP(S1,'Datos de Entrada'!$C$2:$G$2,'Datos de Entrada'!$C$50:$G$50)</f>
        <v>154875</v>
      </c>
      <c r="T5" s="20">
        <f>LOOKUP(T1,'Datos de Entrada'!$C$2:$G$2,'Datos de Entrada'!$C$50:$G$50)</f>
        <v>154875</v>
      </c>
      <c r="U5" s="20">
        <f>LOOKUP(U1,'Datos de Entrada'!$C$2:$G$2,'Datos de Entrada'!$C$50:$G$50)</f>
        <v>154875</v>
      </c>
      <c r="V5" s="20">
        <f>LOOKUP(V1,'Datos de Entrada'!$C$2:$G$2,'Datos de Entrada'!$C$50:$G$50)</f>
        <v>154875</v>
      </c>
      <c r="W5" s="20">
        <f>LOOKUP(W1,'Datos de Entrada'!$C$2:$G$2,'Datos de Entrada'!$C$50:$G$50)</f>
        <v>154875</v>
      </c>
      <c r="X5" s="20">
        <f>LOOKUP(X1,'Datos de Entrada'!$C$2:$G$2,'Datos de Entrada'!$C$50:$G$50)</f>
        <v>154875</v>
      </c>
      <c r="Y5" s="20">
        <f>LOOKUP(Y1,'Datos de Entrada'!$C$2:$G$2,'Datos de Entrada'!$C$50:$G$50)</f>
        <v>154875</v>
      </c>
      <c r="Z5" s="20">
        <f>LOOKUP(Z1,'Datos de Entrada'!$C$2:$G$2,'Datos de Entrada'!$C$50:$G$50)</f>
        <v>154875</v>
      </c>
      <c r="AA5" s="20">
        <f>LOOKUP(AA1,'Datos de Entrada'!$C$2:$G$2,'Datos de Entrada'!$C$50:$G$50)</f>
        <v>159985.875</v>
      </c>
      <c r="AB5" s="20">
        <f>LOOKUP(AB1,'Datos de Entrada'!$C$2:$G$2,'Datos de Entrada'!$C$50:$G$50)</f>
        <v>159985.875</v>
      </c>
      <c r="AC5" s="20">
        <f>LOOKUP(AC1,'Datos de Entrada'!$C$2:$G$2,'Datos de Entrada'!$C$50:$G$50)</f>
        <v>159985.875</v>
      </c>
      <c r="AD5" s="20">
        <f>LOOKUP(AD1,'Datos de Entrada'!$C$2:$G$2,'Datos de Entrada'!$C$50:$G$50)</f>
        <v>159985.875</v>
      </c>
      <c r="AE5" s="20">
        <f>LOOKUP(AE1,'Datos de Entrada'!$C$2:$G$2,'Datos de Entrada'!$C$50:$G$50)</f>
        <v>159985.875</v>
      </c>
      <c r="AF5" s="20">
        <f>LOOKUP(AF1,'Datos de Entrada'!$C$2:$G$2,'Datos de Entrada'!$C$50:$G$50)</f>
        <v>159985.875</v>
      </c>
      <c r="AG5" s="20">
        <f>LOOKUP(AG1,'Datos de Entrada'!$C$2:$G$2,'Datos de Entrada'!$C$50:$G$50)</f>
        <v>159985.875</v>
      </c>
      <c r="AH5" s="20">
        <f>LOOKUP(AH1,'Datos de Entrada'!$C$2:$G$2,'Datos de Entrada'!$C$50:$G$50)</f>
        <v>159985.875</v>
      </c>
      <c r="AI5" s="20">
        <f>LOOKUP(AI1,'Datos de Entrada'!$C$2:$G$2,'Datos de Entrada'!$C$50:$G$50)</f>
        <v>159985.875</v>
      </c>
      <c r="AJ5" s="20">
        <f>LOOKUP(AJ1,'Datos de Entrada'!$C$2:$G$2,'Datos de Entrada'!$C$50:$G$50)</f>
        <v>159985.875</v>
      </c>
      <c r="AK5" s="20">
        <f>LOOKUP(AK1,'Datos de Entrada'!$C$2:$G$2,'Datos de Entrada'!$C$50:$G$50)</f>
        <v>159985.875</v>
      </c>
      <c r="AL5" s="20">
        <f>LOOKUP(AL1,'Datos de Entrada'!$C$2:$G$2,'Datos de Entrada'!$C$50:$G$50)</f>
        <v>159985.875</v>
      </c>
      <c r="AM5" s="20">
        <f>LOOKUP(AM1,'Datos de Entrada'!$C$2:$G$2,'Datos de Entrada'!$C$50:$G$50)</f>
        <v>165393.39757500001</v>
      </c>
      <c r="AN5" s="20">
        <f>LOOKUP(AN1,'Datos de Entrada'!$C$2:$G$2,'Datos de Entrada'!$C$50:$G$50)</f>
        <v>165393.39757500001</v>
      </c>
      <c r="AO5" s="20">
        <f>LOOKUP(AO1,'Datos de Entrada'!$C$2:$G$2,'Datos de Entrada'!$C$50:$G$50)</f>
        <v>165393.39757500001</v>
      </c>
      <c r="AP5" s="20">
        <f>LOOKUP(AP1,'Datos de Entrada'!$C$2:$G$2,'Datos de Entrada'!$C$50:$G$50)</f>
        <v>165393.39757500001</v>
      </c>
      <c r="AQ5" s="20">
        <f>LOOKUP(AQ1,'Datos de Entrada'!$C$2:$G$2,'Datos de Entrada'!$C$50:$G$50)</f>
        <v>165393.39757500001</v>
      </c>
      <c r="AR5" s="20">
        <f>LOOKUP(AR1,'Datos de Entrada'!$C$2:$G$2,'Datos de Entrada'!$C$50:$G$50)</f>
        <v>165393.39757500001</v>
      </c>
      <c r="AS5" s="20">
        <f>LOOKUP(AS1,'Datos de Entrada'!$C$2:$G$2,'Datos de Entrada'!$C$50:$G$50)</f>
        <v>165393.39757500001</v>
      </c>
      <c r="AT5" s="20">
        <f>LOOKUP(AT1,'Datos de Entrada'!$C$2:$G$2,'Datos de Entrada'!$C$50:$G$50)</f>
        <v>165393.39757500001</v>
      </c>
      <c r="AU5" s="20">
        <f>LOOKUP(AU1,'Datos de Entrada'!$C$2:$G$2,'Datos de Entrada'!$C$50:$G$50)</f>
        <v>165393.39757500001</v>
      </c>
      <c r="AV5" s="20">
        <f>LOOKUP(AV1,'Datos de Entrada'!$C$2:$G$2,'Datos de Entrada'!$C$50:$G$50)</f>
        <v>165393.39757500001</v>
      </c>
      <c r="AW5" s="20">
        <f>LOOKUP(AW1,'Datos de Entrada'!$C$2:$G$2,'Datos de Entrada'!$C$50:$G$50)</f>
        <v>165393.39757500001</v>
      </c>
      <c r="AX5" s="20">
        <f>LOOKUP(AX1,'Datos de Entrada'!$C$2:$G$2,'Datos de Entrada'!$C$50:$G$50)</f>
        <v>165393.39757500001</v>
      </c>
      <c r="AY5" s="20">
        <f>LOOKUP(AY1,'Datos de Entrada'!$C$2:$G$2,'Datos de Entrada'!$C$50:$G$50)</f>
        <v>171099.4697913375</v>
      </c>
      <c r="AZ5" s="20">
        <f>LOOKUP(AZ1,'Datos de Entrada'!$C$2:$G$2,'Datos de Entrada'!$C$50:$G$50)</f>
        <v>171099.4697913375</v>
      </c>
      <c r="BA5" s="20">
        <f>LOOKUP(BA1,'Datos de Entrada'!$C$2:$G$2,'Datos de Entrada'!$C$50:$G$50)</f>
        <v>171099.4697913375</v>
      </c>
      <c r="BB5" s="20">
        <f>LOOKUP(BB1,'Datos de Entrada'!$C$2:$G$2,'Datos de Entrada'!$C$50:$G$50)</f>
        <v>171099.4697913375</v>
      </c>
      <c r="BC5" s="20">
        <f>LOOKUP(BC1,'Datos de Entrada'!$C$2:$G$2,'Datos de Entrada'!$C$50:$G$50)</f>
        <v>171099.4697913375</v>
      </c>
      <c r="BD5" s="20">
        <f>LOOKUP(BD1,'Datos de Entrada'!$C$2:$G$2,'Datos de Entrada'!$C$50:$G$50)</f>
        <v>171099.4697913375</v>
      </c>
      <c r="BE5" s="20">
        <f>LOOKUP(BE1,'Datos de Entrada'!$C$2:$G$2,'Datos de Entrada'!$C$50:$G$50)</f>
        <v>171099.4697913375</v>
      </c>
      <c r="BF5" s="20">
        <f>LOOKUP(BF1,'Datos de Entrada'!$C$2:$G$2,'Datos de Entrada'!$C$50:$G$50)</f>
        <v>171099.4697913375</v>
      </c>
      <c r="BG5" s="20">
        <f>LOOKUP(BG1,'Datos de Entrada'!$C$2:$G$2,'Datos de Entrada'!$C$50:$G$50)</f>
        <v>171099.4697913375</v>
      </c>
      <c r="BH5" s="20">
        <f>LOOKUP(BH1,'Datos de Entrada'!$C$2:$G$2,'Datos de Entrada'!$C$50:$G$50)</f>
        <v>171099.4697913375</v>
      </c>
      <c r="BI5" s="20">
        <f>LOOKUP(BI1,'Datos de Entrada'!$C$2:$G$2,'Datos de Entrada'!$C$50:$G$50)</f>
        <v>171099.4697913375</v>
      </c>
      <c r="BJ5" s="20">
        <f>LOOKUP(BJ1,'Datos de Entrada'!$C$2:$G$2,'Datos de Entrada'!$C$50:$G$50)</f>
        <v>171099.4697913375</v>
      </c>
    </row>
    <row r="6" spans="1:62" x14ac:dyDescent="0.25">
      <c r="A6" s="6" t="str">
        <f>'Datos de Entrada'!A51</f>
        <v xml:space="preserve">Telefono fijo </v>
      </c>
      <c r="C6" s="20">
        <f>LOOKUP(C1,'Datos de Entrada'!$C$2:$G$2,'Datos de Entrada'!$C$51:$G$51)</f>
        <v>30000</v>
      </c>
      <c r="D6" s="20">
        <f>LOOKUP(D1,'Datos de Entrada'!$C$2:$G$2,'Datos de Entrada'!$C$51:$G$51)</f>
        <v>30000</v>
      </c>
      <c r="E6" s="20">
        <f>LOOKUP(E1,'Datos de Entrada'!$C$2:$G$2,'Datos de Entrada'!$C$51:$G$51)</f>
        <v>30000</v>
      </c>
      <c r="F6" s="20">
        <f>LOOKUP(F1,'Datos de Entrada'!$C$2:$G$2,'Datos de Entrada'!$C$51:$G$51)</f>
        <v>30000</v>
      </c>
      <c r="G6" s="20">
        <f>LOOKUP(G1,'Datos de Entrada'!$C$2:$G$2,'Datos de Entrada'!$C$51:$G$51)</f>
        <v>30000</v>
      </c>
      <c r="H6" s="20">
        <f>LOOKUP(H1,'Datos de Entrada'!$C$2:$G$2,'Datos de Entrada'!$C$51:$G$51)</f>
        <v>30000</v>
      </c>
      <c r="I6" s="20">
        <f>LOOKUP(I1,'Datos de Entrada'!$C$2:$G$2,'Datos de Entrada'!$C$51:$G$51)</f>
        <v>30000</v>
      </c>
      <c r="J6" s="20">
        <f>LOOKUP(J1,'Datos de Entrada'!$C$2:$G$2,'Datos de Entrada'!$C$51:$G$51)</f>
        <v>30000</v>
      </c>
      <c r="K6" s="20">
        <f>LOOKUP(K1,'Datos de Entrada'!$C$2:$G$2,'Datos de Entrada'!$C$51:$G$51)</f>
        <v>30000</v>
      </c>
      <c r="L6" s="20">
        <f>LOOKUP(L1,'Datos de Entrada'!$C$2:$G$2,'Datos de Entrada'!$C$51:$G$51)</f>
        <v>30000</v>
      </c>
      <c r="M6" s="20">
        <f>LOOKUP(M1,'Datos de Entrada'!$C$2:$G$2,'Datos de Entrada'!$C$51:$G$51)</f>
        <v>30000</v>
      </c>
      <c r="N6" s="20">
        <f>LOOKUP(N1,'Datos de Entrada'!$C$2:$G$2,'Datos de Entrada'!$C$51:$G$51)</f>
        <v>30000</v>
      </c>
      <c r="O6" s="20">
        <f>LOOKUP(O1,'Datos de Entrada'!$C$2:$G$2,'Datos de Entrada'!$C$51:$G$51)</f>
        <v>30975</v>
      </c>
      <c r="P6" s="20">
        <f>LOOKUP(P1,'Datos de Entrada'!$C$2:$G$2,'Datos de Entrada'!$C$51:$G$51)</f>
        <v>30975</v>
      </c>
      <c r="Q6" s="20">
        <f>LOOKUP(Q1,'Datos de Entrada'!$C$2:$G$2,'Datos de Entrada'!$C$51:$G$51)</f>
        <v>30975</v>
      </c>
      <c r="R6" s="20">
        <f>LOOKUP(R1,'Datos de Entrada'!$C$2:$G$2,'Datos de Entrada'!$C$51:$G$51)</f>
        <v>30975</v>
      </c>
      <c r="S6" s="20">
        <f>LOOKUP(S1,'Datos de Entrada'!$C$2:$G$2,'Datos de Entrada'!$C$51:$G$51)</f>
        <v>30975</v>
      </c>
      <c r="T6" s="20">
        <f>LOOKUP(T1,'Datos de Entrada'!$C$2:$G$2,'Datos de Entrada'!$C$51:$G$51)</f>
        <v>30975</v>
      </c>
      <c r="U6" s="20">
        <f>LOOKUP(U1,'Datos de Entrada'!$C$2:$G$2,'Datos de Entrada'!$C$51:$G$51)</f>
        <v>30975</v>
      </c>
      <c r="V6" s="20">
        <f>LOOKUP(V1,'Datos de Entrada'!$C$2:$G$2,'Datos de Entrada'!$C$51:$G$51)</f>
        <v>30975</v>
      </c>
      <c r="W6" s="20">
        <f>LOOKUP(W1,'Datos de Entrada'!$C$2:$G$2,'Datos de Entrada'!$C$51:$G$51)</f>
        <v>30975</v>
      </c>
      <c r="X6" s="20">
        <f>LOOKUP(X1,'Datos de Entrada'!$C$2:$G$2,'Datos de Entrada'!$C$51:$G$51)</f>
        <v>30975</v>
      </c>
      <c r="Y6" s="20">
        <f>LOOKUP(Y1,'Datos de Entrada'!$C$2:$G$2,'Datos de Entrada'!$C$51:$G$51)</f>
        <v>30975</v>
      </c>
      <c r="Z6" s="20">
        <f>LOOKUP(Z1,'Datos de Entrada'!$C$2:$G$2,'Datos de Entrada'!$C$51:$G$51)</f>
        <v>30975</v>
      </c>
      <c r="AA6" s="20">
        <f>LOOKUP(AA1,'Datos de Entrada'!$C$2:$G$2,'Datos de Entrada'!$C$51:$G$51)</f>
        <v>31997.174999999999</v>
      </c>
      <c r="AB6" s="20">
        <f>LOOKUP(AB1,'Datos de Entrada'!$C$2:$G$2,'Datos de Entrada'!$C$51:$G$51)</f>
        <v>31997.174999999999</v>
      </c>
      <c r="AC6" s="20">
        <f>LOOKUP(AC1,'Datos de Entrada'!$C$2:$G$2,'Datos de Entrada'!$C$51:$G$51)</f>
        <v>31997.174999999999</v>
      </c>
      <c r="AD6" s="20">
        <f>LOOKUP(AD1,'Datos de Entrada'!$C$2:$G$2,'Datos de Entrada'!$C$51:$G$51)</f>
        <v>31997.174999999999</v>
      </c>
      <c r="AE6" s="20">
        <f>LOOKUP(AE1,'Datos de Entrada'!$C$2:$G$2,'Datos de Entrada'!$C$51:$G$51)</f>
        <v>31997.174999999999</v>
      </c>
      <c r="AF6" s="20">
        <f>LOOKUP(AF1,'Datos de Entrada'!$C$2:$G$2,'Datos de Entrada'!$C$51:$G$51)</f>
        <v>31997.174999999999</v>
      </c>
      <c r="AG6" s="20">
        <f>LOOKUP(AG1,'Datos de Entrada'!$C$2:$G$2,'Datos de Entrada'!$C$51:$G$51)</f>
        <v>31997.174999999999</v>
      </c>
      <c r="AH6" s="20">
        <f>LOOKUP(AH1,'Datos de Entrada'!$C$2:$G$2,'Datos de Entrada'!$C$51:$G$51)</f>
        <v>31997.174999999999</v>
      </c>
      <c r="AI6" s="20">
        <f>LOOKUP(AI1,'Datos de Entrada'!$C$2:$G$2,'Datos de Entrada'!$C$51:$G$51)</f>
        <v>31997.174999999999</v>
      </c>
      <c r="AJ6" s="20">
        <f>LOOKUP(AJ1,'Datos de Entrada'!$C$2:$G$2,'Datos de Entrada'!$C$51:$G$51)</f>
        <v>31997.174999999999</v>
      </c>
      <c r="AK6" s="20">
        <f>LOOKUP(AK1,'Datos de Entrada'!$C$2:$G$2,'Datos de Entrada'!$C$51:$G$51)</f>
        <v>31997.174999999999</v>
      </c>
      <c r="AL6" s="20">
        <f>LOOKUP(AL1,'Datos de Entrada'!$C$2:$G$2,'Datos de Entrada'!$C$51:$G$51)</f>
        <v>31997.174999999999</v>
      </c>
      <c r="AM6" s="20">
        <f>LOOKUP(AM1,'Datos de Entrada'!$C$2:$G$2,'Datos de Entrada'!$C$51:$G$51)</f>
        <v>33078.679515000003</v>
      </c>
      <c r="AN6" s="20">
        <f>LOOKUP(AN1,'Datos de Entrada'!$C$2:$G$2,'Datos de Entrada'!$C$51:$G$51)</f>
        <v>33078.679515000003</v>
      </c>
      <c r="AO6" s="20">
        <f>LOOKUP(AO1,'Datos de Entrada'!$C$2:$G$2,'Datos de Entrada'!$C$51:$G$51)</f>
        <v>33078.679515000003</v>
      </c>
      <c r="AP6" s="20">
        <f>LOOKUP(AP1,'Datos de Entrada'!$C$2:$G$2,'Datos de Entrada'!$C$51:$G$51)</f>
        <v>33078.679515000003</v>
      </c>
      <c r="AQ6" s="20">
        <f>LOOKUP(AQ1,'Datos de Entrada'!$C$2:$G$2,'Datos de Entrada'!$C$51:$G$51)</f>
        <v>33078.679515000003</v>
      </c>
      <c r="AR6" s="20">
        <f>LOOKUP(AR1,'Datos de Entrada'!$C$2:$G$2,'Datos de Entrada'!$C$51:$G$51)</f>
        <v>33078.679515000003</v>
      </c>
      <c r="AS6" s="20">
        <f>LOOKUP(AS1,'Datos de Entrada'!$C$2:$G$2,'Datos de Entrada'!$C$51:$G$51)</f>
        <v>33078.679515000003</v>
      </c>
      <c r="AT6" s="20">
        <f>LOOKUP(AT1,'Datos de Entrada'!$C$2:$G$2,'Datos de Entrada'!$C$51:$G$51)</f>
        <v>33078.679515000003</v>
      </c>
      <c r="AU6" s="20">
        <f>LOOKUP(AU1,'Datos de Entrada'!$C$2:$G$2,'Datos de Entrada'!$C$51:$G$51)</f>
        <v>33078.679515000003</v>
      </c>
      <c r="AV6" s="20">
        <f>LOOKUP(AV1,'Datos de Entrada'!$C$2:$G$2,'Datos de Entrada'!$C$51:$G$51)</f>
        <v>33078.679515000003</v>
      </c>
      <c r="AW6" s="20">
        <f>LOOKUP(AW1,'Datos de Entrada'!$C$2:$G$2,'Datos de Entrada'!$C$51:$G$51)</f>
        <v>33078.679515000003</v>
      </c>
      <c r="AX6" s="20">
        <f>LOOKUP(AX1,'Datos de Entrada'!$C$2:$G$2,'Datos de Entrada'!$C$51:$G$51)</f>
        <v>33078.679515000003</v>
      </c>
      <c r="AY6" s="20">
        <f>LOOKUP(AY1,'Datos de Entrada'!$C$2:$G$2,'Datos de Entrada'!$C$51:$G$51)</f>
        <v>34219.893958267501</v>
      </c>
      <c r="AZ6" s="20">
        <f>LOOKUP(AZ1,'Datos de Entrada'!$C$2:$G$2,'Datos de Entrada'!$C$51:$G$51)</f>
        <v>34219.893958267501</v>
      </c>
      <c r="BA6" s="20">
        <f>LOOKUP(BA1,'Datos de Entrada'!$C$2:$G$2,'Datos de Entrada'!$C$51:$G$51)</f>
        <v>34219.893958267501</v>
      </c>
      <c r="BB6" s="20">
        <f>LOOKUP(BB1,'Datos de Entrada'!$C$2:$G$2,'Datos de Entrada'!$C$51:$G$51)</f>
        <v>34219.893958267501</v>
      </c>
      <c r="BC6" s="20">
        <f>LOOKUP(BC1,'Datos de Entrada'!$C$2:$G$2,'Datos de Entrada'!$C$51:$G$51)</f>
        <v>34219.893958267501</v>
      </c>
      <c r="BD6" s="20">
        <f>LOOKUP(BD1,'Datos de Entrada'!$C$2:$G$2,'Datos de Entrada'!$C$51:$G$51)</f>
        <v>34219.893958267501</v>
      </c>
      <c r="BE6" s="20">
        <f>LOOKUP(BE1,'Datos de Entrada'!$C$2:$G$2,'Datos de Entrada'!$C$51:$G$51)</f>
        <v>34219.893958267501</v>
      </c>
      <c r="BF6" s="20">
        <f>LOOKUP(BF1,'Datos de Entrada'!$C$2:$G$2,'Datos de Entrada'!$C$51:$G$51)</f>
        <v>34219.893958267501</v>
      </c>
      <c r="BG6" s="20">
        <f>LOOKUP(BG1,'Datos de Entrada'!$C$2:$G$2,'Datos de Entrada'!$C$51:$G$51)</f>
        <v>34219.893958267501</v>
      </c>
      <c r="BH6" s="20">
        <f>LOOKUP(BH1,'Datos de Entrada'!$C$2:$G$2,'Datos de Entrada'!$C$51:$G$51)</f>
        <v>34219.893958267501</v>
      </c>
      <c r="BI6" s="20">
        <f>LOOKUP(BI1,'Datos de Entrada'!$C$2:$G$2,'Datos de Entrada'!$C$51:$G$51)</f>
        <v>34219.893958267501</v>
      </c>
      <c r="BJ6" s="20">
        <f>LOOKUP(BJ1,'Datos de Entrada'!$C$2:$G$2,'Datos de Entrada'!$C$51:$G$51)</f>
        <v>34219.893958267501</v>
      </c>
    </row>
    <row r="7" spans="1:62" x14ac:dyDescent="0.25">
      <c r="A7" s="6" t="str">
        <f>'Datos de Entrada'!A52</f>
        <v>Internet</v>
      </c>
      <c r="C7" s="20">
        <f>LOOKUP(C1,'Datos de Entrada'!$C$2:$G$2,'Datos de Entrada'!$C$52:$G$52)</f>
        <v>160000</v>
      </c>
      <c r="D7" s="20">
        <f>LOOKUP(D1,'Datos de Entrada'!$C$2:$G$2,'Datos de Entrada'!$C$52:$G$52)</f>
        <v>160000</v>
      </c>
      <c r="E7" s="20">
        <f>LOOKUP(E1,'Datos de Entrada'!$C$2:$G$2,'Datos de Entrada'!$C$52:$G$52)</f>
        <v>160000</v>
      </c>
      <c r="F7" s="20">
        <f>LOOKUP(F1,'Datos de Entrada'!$C$2:$G$2,'Datos de Entrada'!$C$52:$G$52)</f>
        <v>160000</v>
      </c>
      <c r="G7" s="20">
        <f>LOOKUP(G1,'Datos de Entrada'!$C$2:$G$2,'Datos de Entrada'!$C$52:$G$52)</f>
        <v>160000</v>
      </c>
      <c r="H7" s="20">
        <f>LOOKUP(H1,'Datos de Entrada'!$C$2:$G$2,'Datos de Entrada'!$C$52:$G$52)</f>
        <v>160000</v>
      </c>
      <c r="I7" s="20">
        <f>LOOKUP(I1,'Datos de Entrada'!$C$2:$G$2,'Datos de Entrada'!$C$52:$G$52)</f>
        <v>160000</v>
      </c>
      <c r="J7" s="20">
        <f>LOOKUP(J1,'Datos de Entrada'!$C$2:$G$2,'Datos de Entrada'!$C$52:$G$52)</f>
        <v>160000</v>
      </c>
      <c r="K7" s="20">
        <f>LOOKUP(K1,'Datos de Entrada'!$C$2:$G$2,'Datos de Entrada'!$C$52:$G$52)</f>
        <v>160000</v>
      </c>
      <c r="L7" s="20">
        <f>LOOKUP(L1,'Datos de Entrada'!$C$2:$G$2,'Datos de Entrada'!$C$52:$G$52)</f>
        <v>160000</v>
      </c>
      <c r="M7" s="20">
        <f>LOOKUP(M1,'Datos de Entrada'!$C$2:$G$2,'Datos de Entrada'!$C$52:$G$52)</f>
        <v>160000</v>
      </c>
      <c r="N7" s="20">
        <f>LOOKUP(N1,'Datos de Entrada'!$C$2:$G$2,'Datos de Entrada'!$C$52:$G$52)</f>
        <v>160000</v>
      </c>
      <c r="O7" s="20">
        <f>LOOKUP(O1,'Datos de Entrada'!$C$2:$G$2,'Datos de Entrada'!$C$52:$G$52)</f>
        <v>165200</v>
      </c>
      <c r="P7" s="20">
        <f>LOOKUP(P1,'Datos de Entrada'!$C$2:$G$2,'Datos de Entrada'!$C$52:$G$52)</f>
        <v>165200</v>
      </c>
      <c r="Q7" s="20">
        <f>LOOKUP(Q1,'Datos de Entrada'!$C$2:$G$2,'Datos de Entrada'!$C$52:$G$52)</f>
        <v>165200</v>
      </c>
      <c r="R7" s="20">
        <f>LOOKUP(R1,'Datos de Entrada'!$C$2:$G$2,'Datos de Entrada'!$C$52:$G$52)</f>
        <v>165200</v>
      </c>
      <c r="S7" s="20">
        <f>LOOKUP(S1,'Datos de Entrada'!$C$2:$G$2,'Datos de Entrada'!$C$52:$G$52)</f>
        <v>165200</v>
      </c>
      <c r="T7" s="20">
        <f>LOOKUP(T1,'Datos de Entrada'!$C$2:$G$2,'Datos de Entrada'!$C$52:$G$52)</f>
        <v>165200</v>
      </c>
      <c r="U7" s="20">
        <f>LOOKUP(U1,'Datos de Entrada'!$C$2:$G$2,'Datos de Entrada'!$C$52:$G$52)</f>
        <v>165200</v>
      </c>
      <c r="V7" s="20">
        <f>LOOKUP(V1,'Datos de Entrada'!$C$2:$G$2,'Datos de Entrada'!$C$52:$G$52)</f>
        <v>165200</v>
      </c>
      <c r="W7" s="20">
        <f>LOOKUP(W1,'Datos de Entrada'!$C$2:$G$2,'Datos de Entrada'!$C$52:$G$52)</f>
        <v>165200</v>
      </c>
      <c r="X7" s="20">
        <f>LOOKUP(X1,'Datos de Entrada'!$C$2:$G$2,'Datos de Entrada'!$C$52:$G$52)</f>
        <v>165200</v>
      </c>
      <c r="Y7" s="20">
        <f>LOOKUP(Y1,'Datos de Entrada'!$C$2:$G$2,'Datos de Entrada'!$C$52:$G$52)</f>
        <v>165200</v>
      </c>
      <c r="Z7" s="20">
        <f>LOOKUP(Z1,'Datos de Entrada'!$C$2:$G$2,'Datos de Entrada'!$C$52:$G$52)</f>
        <v>165200</v>
      </c>
      <c r="AA7" s="20">
        <f>LOOKUP(AA1,'Datos de Entrada'!$C$2:$G$2,'Datos de Entrada'!$C$52:$G$52)</f>
        <v>170651.59999999998</v>
      </c>
      <c r="AB7" s="20">
        <f>LOOKUP(AB1,'Datos de Entrada'!$C$2:$G$2,'Datos de Entrada'!$C$52:$G$52)</f>
        <v>170651.59999999998</v>
      </c>
      <c r="AC7" s="20">
        <f>LOOKUP(AC1,'Datos de Entrada'!$C$2:$G$2,'Datos de Entrada'!$C$52:$G$52)</f>
        <v>170651.59999999998</v>
      </c>
      <c r="AD7" s="20">
        <f>LOOKUP(AD1,'Datos de Entrada'!$C$2:$G$2,'Datos de Entrada'!$C$52:$G$52)</f>
        <v>170651.59999999998</v>
      </c>
      <c r="AE7" s="20">
        <f>LOOKUP(AE1,'Datos de Entrada'!$C$2:$G$2,'Datos de Entrada'!$C$52:$G$52)</f>
        <v>170651.59999999998</v>
      </c>
      <c r="AF7" s="20">
        <f>LOOKUP(AF1,'Datos de Entrada'!$C$2:$G$2,'Datos de Entrada'!$C$52:$G$52)</f>
        <v>170651.59999999998</v>
      </c>
      <c r="AG7" s="20">
        <f>LOOKUP(AG1,'Datos de Entrada'!$C$2:$G$2,'Datos de Entrada'!$C$52:$G$52)</f>
        <v>170651.59999999998</v>
      </c>
      <c r="AH7" s="20">
        <f>LOOKUP(AH1,'Datos de Entrada'!$C$2:$G$2,'Datos de Entrada'!$C$52:$G$52)</f>
        <v>170651.59999999998</v>
      </c>
      <c r="AI7" s="20">
        <f>LOOKUP(AI1,'Datos de Entrada'!$C$2:$G$2,'Datos de Entrada'!$C$52:$G$52)</f>
        <v>170651.59999999998</v>
      </c>
      <c r="AJ7" s="20">
        <f>LOOKUP(AJ1,'Datos de Entrada'!$C$2:$G$2,'Datos de Entrada'!$C$52:$G$52)</f>
        <v>170651.59999999998</v>
      </c>
      <c r="AK7" s="20">
        <f>LOOKUP(AK1,'Datos de Entrada'!$C$2:$G$2,'Datos de Entrada'!$C$52:$G$52)</f>
        <v>170651.59999999998</v>
      </c>
      <c r="AL7" s="20">
        <f>LOOKUP(AL1,'Datos de Entrada'!$C$2:$G$2,'Datos de Entrada'!$C$52:$G$52)</f>
        <v>170651.59999999998</v>
      </c>
      <c r="AM7" s="20">
        <f>LOOKUP(AM1,'Datos de Entrada'!$C$2:$G$2,'Datos de Entrada'!$C$52:$G$52)</f>
        <v>176419.62407999998</v>
      </c>
      <c r="AN7" s="20">
        <f>LOOKUP(AN1,'Datos de Entrada'!$C$2:$G$2,'Datos de Entrada'!$C$52:$G$52)</f>
        <v>176419.62407999998</v>
      </c>
      <c r="AO7" s="20">
        <f>LOOKUP(AO1,'Datos de Entrada'!$C$2:$G$2,'Datos de Entrada'!$C$52:$G$52)</f>
        <v>176419.62407999998</v>
      </c>
      <c r="AP7" s="20">
        <f>LOOKUP(AP1,'Datos de Entrada'!$C$2:$G$2,'Datos de Entrada'!$C$52:$G$52)</f>
        <v>176419.62407999998</v>
      </c>
      <c r="AQ7" s="20">
        <f>LOOKUP(AQ1,'Datos de Entrada'!$C$2:$G$2,'Datos de Entrada'!$C$52:$G$52)</f>
        <v>176419.62407999998</v>
      </c>
      <c r="AR7" s="20">
        <f>LOOKUP(AR1,'Datos de Entrada'!$C$2:$G$2,'Datos de Entrada'!$C$52:$G$52)</f>
        <v>176419.62407999998</v>
      </c>
      <c r="AS7" s="20">
        <f>LOOKUP(AS1,'Datos de Entrada'!$C$2:$G$2,'Datos de Entrada'!$C$52:$G$52)</f>
        <v>176419.62407999998</v>
      </c>
      <c r="AT7" s="20">
        <f>LOOKUP(AT1,'Datos de Entrada'!$C$2:$G$2,'Datos de Entrada'!$C$52:$G$52)</f>
        <v>176419.62407999998</v>
      </c>
      <c r="AU7" s="20">
        <f>LOOKUP(AU1,'Datos de Entrada'!$C$2:$G$2,'Datos de Entrada'!$C$52:$G$52)</f>
        <v>176419.62407999998</v>
      </c>
      <c r="AV7" s="20">
        <f>LOOKUP(AV1,'Datos de Entrada'!$C$2:$G$2,'Datos de Entrada'!$C$52:$G$52)</f>
        <v>176419.62407999998</v>
      </c>
      <c r="AW7" s="20">
        <f>LOOKUP(AW1,'Datos de Entrada'!$C$2:$G$2,'Datos de Entrada'!$C$52:$G$52)</f>
        <v>176419.62407999998</v>
      </c>
      <c r="AX7" s="20">
        <f>LOOKUP(AX1,'Datos de Entrada'!$C$2:$G$2,'Datos de Entrada'!$C$52:$G$52)</f>
        <v>176419.62407999998</v>
      </c>
      <c r="AY7" s="20">
        <f>LOOKUP(AY1,'Datos de Entrada'!$C$2:$G$2,'Datos de Entrada'!$C$52:$G$52)</f>
        <v>182506.10111075998</v>
      </c>
      <c r="AZ7" s="20">
        <f>LOOKUP(AZ1,'Datos de Entrada'!$C$2:$G$2,'Datos de Entrada'!$C$52:$G$52)</f>
        <v>182506.10111075998</v>
      </c>
      <c r="BA7" s="20">
        <f>LOOKUP(BA1,'Datos de Entrada'!$C$2:$G$2,'Datos de Entrada'!$C$52:$G$52)</f>
        <v>182506.10111075998</v>
      </c>
      <c r="BB7" s="20">
        <f>LOOKUP(BB1,'Datos de Entrada'!$C$2:$G$2,'Datos de Entrada'!$C$52:$G$52)</f>
        <v>182506.10111075998</v>
      </c>
      <c r="BC7" s="20">
        <f>LOOKUP(BC1,'Datos de Entrada'!$C$2:$G$2,'Datos de Entrada'!$C$52:$G$52)</f>
        <v>182506.10111075998</v>
      </c>
      <c r="BD7" s="20">
        <f>LOOKUP(BD1,'Datos de Entrada'!$C$2:$G$2,'Datos de Entrada'!$C$52:$G$52)</f>
        <v>182506.10111075998</v>
      </c>
      <c r="BE7" s="20">
        <f>LOOKUP(BE1,'Datos de Entrada'!$C$2:$G$2,'Datos de Entrada'!$C$52:$G$52)</f>
        <v>182506.10111075998</v>
      </c>
      <c r="BF7" s="20">
        <f>LOOKUP(BF1,'Datos de Entrada'!$C$2:$G$2,'Datos de Entrada'!$C$52:$G$52)</f>
        <v>182506.10111075998</v>
      </c>
      <c r="BG7" s="20">
        <f>LOOKUP(BG1,'Datos de Entrada'!$C$2:$G$2,'Datos de Entrada'!$C$52:$G$52)</f>
        <v>182506.10111075998</v>
      </c>
      <c r="BH7" s="20">
        <f>LOOKUP(BH1,'Datos de Entrada'!$C$2:$G$2,'Datos de Entrada'!$C$52:$G$52)</f>
        <v>182506.10111075998</v>
      </c>
      <c r="BI7" s="20">
        <f>LOOKUP(BI1,'Datos de Entrada'!$C$2:$G$2,'Datos de Entrada'!$C$52:$G$52)</f>
        <v>182506.10111075998</v>
      </c>
      <c r="BJ7" s="20">
        <f>LOOKUP(BJ1,'Datos de Entrada'!$C$2:$G$2,'Datos de Entrada'!$C$52:$G$52)</f>
        <v>182506.10111075998</v>
      </c>
    </row>
    <row r="8" spans="1:62" x14ac:dyDescent="0.25">
      <c r="A8" s="6" t="str">
        <f>'Datos de Entrada'!A53</f>
        <v xml:space="preserve">Articulos de aseo </v>
      </c>
      <c r="C8" s="20">
        <f>LOOKUP(C1,'Datos de Entrada'!$C$2:$G$2,'Datos de Entrada'!$C$53:$G$53)</f>
        <v>20000</v>
      </c>
      <c r="D8" s="20">
        <f>LOOKUP(D1,'Datos de Entrada'!$C$2:$G$2,'Datos de Entrada'!$C$53:$G$53)</f>
        <v>20000</v>
      </c>
      <c r="E8" s="20">
        <f>LOOKUP(E1,'Datos de Entrada'!$C$2:$G$2,'Datos de Entrada'!$C$53:$G$53)</f>
        <v>20000</v>
      </c>
      <c r="F8" s="20">
        <f>LOOKUP(F1,'Datos de Entrada'!$C$2:$G$2,'Datos de Entrada'!$C$53:$G$53)</f>
        <v>20000</v>
      </c>
      <c r="G8" s="20">
        <f>LOOKUP(G1,'Datos de Entrada'!$C$2:$G$2,'Datos de Entrada'!$C$53:$G$53)</f>
        <v>20000</v>
      </c>
      <c r="H8" s="20">
        <f>LOOKUP(H1,'Datos de Entrada'!$C$2:$G$2,'Datos de Entrada'!$C$53:$G$53)</f>
        <v>20000</v>
      </c>
      <c r="I8" s="20">
        <f>LOOKUP(I1,'Datos de Entrada'!$C$2:$G$2,'Datos de Entrada'!$C$53:$G$53)</f>
        <v>20000</v>
      </c>
      <c r="J8" s="20">
        <f>LOOKUP(J1,'Datos de Entrada'!$C$2:$G$2,'Datos de Entrada'!$C$53:$G$53)</f>
        <v>20000</v>
      </c>
      <c r="K8" s="20">
        <f>LOOKUP(K1,'Datos de Entrada'!$C$2:$G$2,'Datos de Entrada'!$C$53:$G$53)</f>
        <v>20000</v>
      </c>
      <c r="L8" s="20">
        <f>LOOKUP(L1,'Datos de Entrada'!$C$2:$G$2,'Datos de Entrada'!$C$53:$G$53)</f>
        <v>20000</v>
      </c>
      <c r="M8" s="20">
        <f>LOOKUP(M1,'Datos de Entrada'!$C$2:$G$2,'Datos de Entrada'!$C$53:$G$53)</f>
        <v>20000</v>
      </c>
      <c r="N8" s="20">
        <f>LOOKUP(N1,'Datos de Entrada'!$C$2:$G$2,'Datos de Entrada'!$C$53:$G$53)</f>
        <v>20000</v>
      </c>
      <c r="O8" s="20">
        <f>LOOKUP(O1,'Datos de Entrada'!$C$2:$G$2,'Datos de Entrada'!$C$53:$G$53)</f>
        <v>20650</v>
      </c>
      <c r="P8" s="20">
        <f>LOOKUP(P1,'Datos de Entrada'!$C$2:$G$2,'Datos de Entrada'!$C$53:$G$53)</f>
        <v>20650</v>
      </c>
      <c r="Q8" s="20">
        <f>LOOKUP(Q1,'Datos de Entrada'!$C$2:$G$2,'Datos de Entrada'!$C$53:$G$53)</f>
        <v>20650</v>
      </c>
      <c r="R8" s="20">
        <f>LOOKUP(R1,'Datos de Entrada'!$C$2:$G$2,'Datos de Entrada'!$C$53:$G$53)</f>
        <v>20650</v>
      </c>
      <c r="S8" s="20">
        <f>LOOKUP(S1,'Datos de Entrada'!$C$2:$G$2,'Datos de Entrada'!$C$53:$G$53)</f>
        <v>20650</v>
      </c>
      <c r="T8" s="20">
        <f>LOOKUP(T1,'Datos de Entrada'!$C$2:$G$2,'Datos de Entrada'!$C$53:$G$53)</f>
        <v>20650</v>
      </c>
      <c r="U8" s="20">
        <f>LOOKUP(U1,'Datos de Entrada'!$C$2:$G$2,'Datos de Entrada'!$C$53:$G$53)</f>
        <v>20650</v>
      </c>
      <c r="V8" s="20">
        <f>LOOKUP(V1,'Datos de Entrada'!$C$2:$G$2,'Datos de Entrada'!$C$53:$G$53)</f>
        <v>20650</v>
      </c>
      <c r="W8" s="20">
        <f>LOOKUP(W1,'Datos de Entrada'!$C$2:$G$2,'Datos de Entrada'!$C$53:$G$53)</f>
        <v>20650</v>
      </c>
      <c r="X8" s="20">
        <f>LOOKUP(X1,'Datos de Entrada'!$C$2:$G$2,'Datos de Entrada'!$C$53:$G$53)</f>
        <v>20650</v>
      </c>
      <c r="Y8" s="20">
        <f>LOOKUP(Y1,'Datos de Entrada'!$C$2:$G$2,'Datos de Entrada'!$C$53:$G$53)</f>
        <v>20650</v>
      </c>
      <c r="Z8" s="20">
        <f>LOOKUP(Z1,'Datos de Entrada'!$C$2:$G$2,'Datos de Entrada'!$C$53:$G$53)</f>
        <v>20650</v>
      </c>
      <c r="AA8" s="20">
        <f>LOOKUP(AA1,'Datos de Entrada'!$C$2:$G$2,'Datos de Entrada'!$C$53:$G$53)</f>
        <v>21331.449999999997</v>
      </c>
      <c r="AB8" s="20">
        <f>LOOKUP(AB1,'Datos de Entrada'!$C$2:$G$2,'Datos de Entrada'!$C$53:$G$53)</f>
        <v>21331.449999999997</v>
      </c>
      <c r="AC8" s="20">
        <f>LOOKUP(AC1,'Datos de Entrada'!$C$2:$G$2,'Datos de Entrada'!$C$53:$G$53)</f>
        <v>21331.449999999997</v>
      </c>
      <c r="AD8" s="20">
        <f>LOOKUP(AD1,'Datos de Entrada'!$C$2:$G$2,'Datos de Entrada'!$C$53:$G$53)</f>
        <v>21331.449999999997</v>
      </c>
      <c r="AE8" s="20">
        <f>LOOKUP(AE1,'Datos de Entrada'!$C$2:$G$2,'Datos de Entrada'!$C$53:$G$53)</f>
        <v>21331.449999999997</v>
      </c>
      <c r="AF8" s="20">
        <f>LOOKUP(AF1,'Datos de Entrada'!$C$2:$G$2,'Datos de Entrada'!$C$53:$G$53)</f>
        <v>21331.449999999997</v>
      </c>
      <c r="AG8" s="20">
        <f>LOOKUP(AG1,'Datos de Entrada'!$C$2:$G$2,'Datos de Entrada'!$C$53:$G$53)</f>
        <v>21331.449999999997</v>
      </c>
      <c r="AH8" s="20">
        <f>LOOKUP(AH1,'Datos de Entrada'!$C$2:$G$2,'Datos de Entrada'!$C$53:$G$53)</f>
        <v>21331.449999999997</v>
      </c>
      <c r="AI8" s="20">
        <f>LOOKUP(AI1,'Datos de Entrada'!$C$2:$G$2,'Datos de Entrada'!$C$53:$G$53)</f>
        <v>21331.449999999997</v>
      </c>
      <c r="AJ8" s="20">
        <f>LOOKUP(AJ1,'Datos de Entrada'!$C$2:$G$2,'Datos de Entrada'!$C$53:$G$53)</f>
        <v>21331.449999999997</v>
      </c>
      <c r="AK8" s="20">
        <f>LOOKUP(AK1,'Datos de Entrada'!$C$2:$G$2,'Datos de Entrada'!$C$53:$G$53)</f>
        <v>21331.449999999997</v>
      </c>
      <c r="AL8" s="20">
        <f>LOOKUP(AL1,'Datos de Entrada'!$C$2:$G$2,'Datos de Entrada'!$C$53:$G$53)</f>
        <v>21331.449999999997</v>
      </c>
      <c r="AM8" s="20">
        <f>LOOKUP(AM1,'Datos de Entrada'!$C$2:$G$2,'Datos de Entrada'!$C$53:$G$53)</f>
        <v>22052.453009999997</v>
      </c>
      <c r="AN8" s="20">
        <f>LOOKUP(AN1,'Datos de Entrada'!$C$2:$G$2,'Datos de Entrada'!$C$53:$G$53)</f>
        <v>22052.453009999997</v>
      </c>
      <c r="AO8" s="20">
        <f>LOOKUP(AO1,'Datos de Entrada'!$C$2:$G$2,'Datos de Entrada'!$C$53:$G$53)</f>
        <v>22052.453009999997</v>
      </c>
      <c r="AP8" s="20">
        <f>LOOKUP(AP1,'Datos de Entrada'!$C$2:$G$2,'Datos de Entrada'!$C$53:$G$53)</f>
        <v>22052.453009999997</v>
      </c>
      <c r="AQ8" s="20">
        <f>LOOKUP(AQ1,'Datos de Entrada'!$C$2:$G$2,'Datos de Entrada'!$C$53:$G$53)</f>
        <v>22052.453009999997</v>
      </c>
      <c r="AR8" s="20">
        <f>LOOKUP(AR1,'Datos de Entrada'!$C$2:$G$2,'Datos de Entrada'!$C$53:$G$53)</f>
        <v>22052.453009999997</v>
      </c>
      <c r="AS8" s="20">
        <f>LOOKUP(AS1,'Datos de Entrada'!$C$2:$G$2,'Datos de Entrada'!$C$53:$G$53)</f>
        <v>22052.453009999997</v>
      </c>
      <c r="AT8" s="20">
        <f>LOOKUP(AT1,'Datos de Entrada'!$C$2:$G$2,'Datos de Entrada'!$C$53:$G$53)</f>
        <v>22052.453009999997</v>
      </c>
      <c r="AU8" s="20">
        <f>LOOKUP(AU1,'Datos de Entrada'!$C$2:$G$2,'Datos de Entrada'!$C$53:$G$53)</f>
        <v>22052.453009999997</v>
      </c>
      <c r="AV8" s="20">
        <f>LOOKUP(AV1,'Datos de Entrada'!$C$2:$G$2,'Datos de Entrada'!$C$53:$G$53)</f>
        <v>22052.453009999997</v>
      </c>
      <c r="AW8" s="20">
        <f>LOOKUP(AW1,'Datos de Entrada'!$C$2:$G$2,'Datos de Entrada'!$C$53:$G$53)</f>
        <v>22052.453009999997</v>
      </c>
      <c r="AX8" s="20">
        <f>LOOKUP(AX1,'Datos de Entrada'!$C$2:$G$2,'Datos de Entrada'!$C$53:$G$53)</f>
        <v>22052.453009999997</v>
      </c>
      <c r="AY8" s="20">
        <f>LOOKUP(AY1,'Datos de Entrada'!$C$2:$G$2,'Datos de Entrada'!$C$53:$G$53)</f>
        <v>22813.262638844997</v>
      </c>
      <c r="AZ8" s="20">
        <f>LOOKUP(AZ1,'Datos de Entrada'!$C$2:$G$2,'Datos de Entrada'!$C$53:$G$53)</f>
        <v>22813.262638844997</v>
      </c>
      <c r="BA8" s="20">
        <f>LOOKUP(BA1,'Datos de Entrada'!$C$2:$G$2,'Datos de Entrada'!$C$53:$G$53)</f>
        <v>22813.262638844997</v>
      </c>
      <c r="BB8" s="20">
        <f>LOOKUP(BB1,'Datos de Entrada'!$C$2:$G$2,'Datos de Entrada'!$C$53:$G$53)</f>
        <v>22813.262638844997</v>
      </c>
      <c r="BC8" s="20">
        <f>LOOKUP(BC1,'Datos de Entrada'!$C$2:$G$2,'Datos de Entrada'!$C$53:$G$53)</f>
        <v>22813.262638844997</v>
      </c>
      <c r="BD8" s="20">
        <f>LOOKUP(BD1,'Datos de Entrada'!$C$2:$G$2,'Datos de Entrada'!$C$53:$G$53)</f>
        <v>22813.262638844997</v>
      </c>
      <c r="BE8" s="20">
        <f>LOOKUP(BE1,'Datos de Entrada'!$C$2:$G$2,'Datos de Entrada'!$C$53:$G$53)</f>
        <v>22813.262638844997</v>
      </c>
      <c r="BF8" s="20">
        <f>LOOKUP(BF1,'Datos de Entrada'!$C$2:$G$2,'Datos de Entrada'!$C$53:$G$53)</f>
        <v>22813.262638844997</v>
      </c>
      <c r="BG8" s="20">
        <f>LOOKUP(BG1,'Datos de Entrada'!$C$2:$G$2,'Datos de Entrada'!$C$53:$G$53)</f>
        <v>22813.262638844997</v>
      </c>
      <c r="BH8" s="20">
        <f>LOOKUP(BH1,'Datos de Entrada'!$C$2:$G$2,'Datos de Entrada'!$C$53:$G$53)</f>
        <v>22813.262638844997</v>
      </c>
      <c r="BI8" s="20">
        <f>LOOKUP(BI1,'Datos de Entrada'!$C$2:$G$2,'Datos de Entrada'!$C$53:$G$53)</f>
        <v>22813.262638844997</v>
      </c>
      <c r="BJ8" s="20">
        <f>LOOKUP(BJ1,'Datos de Entrada'!$C$2:$G$2,'Datos de Entrada'!$C$53:$G$53)</f>
        <v>22813.262638844997</v>
      </c>
    </row>
    <row r="10" spans="1:62" x14ac:dyDescent="0.25">
      <c r="A10" s="25" t="s">
        <v>59</v>
      </c>
      <c r="B10" s="24"/>
      <c r="C10" s="32">
        <f>SUM(C3:C8)</f>
        <v>1060000</v>
      </c>
      <c r="D10" s="32">
        <f t="shared" ref="D10:BJ10" si="0">SUM(D3:D8)</f>
        <v>1060000</v>
      </c>
      <c r="E10" s="32">
        <f t="shared" si="0"/>
        <v>1060000</v>
      </c>
      <c r="F10" s="32">
        <f t="shared" si="0"/>
        <v>1060000</v>
      </c>
      <c r="G10" s="32">
        <f t="shared" si="0"/>
        <v>1060000</v>
      </c>
      <c r="H10" s="32">
        <f t="shared" si="0"/>
        <v>1060000</v>
      </c>
      <c r="I10" s="32">
        <f t="shared" si="0"/>
        <v>1060000</v>
      </c>
      <c r="J10" s="32">
        <f t="shared" si="0"/>
        <v>1060000</v>
      </c>
      <c r="K10" s="32">
        <f t="shared" si="0"/>
        <v>1060000</v>
      </c>
      <c r="L10" s="32">
        <f t="shared" si="0"/>
        <v>1060000</v>
      </c>
      <c r="M10" s="32">
        <f t="shared" si="0"/>
        <v>1060000</v>
      </c>
      <c r="N10" s="32">
        <f t="shared" si="0"/>
        <v>1060000</v>
      </c>
      <c r="O10" s="32">
        <f t="shared" si="0"/>
        <v>1094450</v>
      </c>
      <c r="P10" s="32">
        <f t="shared" si="0"/>
        <v>1094450</v>
      </c>
      <c r="Q10" s="32">
        <f t="shared" si="0"/>
        <v>1094450</v>
      </c>
      <c r="R10" s="32">
        <f t="shared" si="0"/>
        <v>1094450</v>
      </c>
      <c r="S10" s="32">
        <f t="shared" si="0"/>
        <v>1094450</v>
      </c>
      <c r="T10" s="32">
        <f t="shared" si="0"/>
        <v>1094450</v>
      </c>
      <c r="U10" s="32">
        <f t="shared" si="0"/>
        <v>1094450</v>
      </c>
      <c r="V10" s="32">
        <f t="shared" si="0"/>
        <v>1094450</v>
      </c>
      <c r="W10" s="32">
        <f t="shared" si="0"/>
        <v>1094450</v>
      </c>
      <c r="X10" s="32">
        <f t="shared" si="0"/>
        <v>1094450</v>
      </c>
      <c r="Y10" s="32">
        <f t="shared" si="0"/>
        <v>1094450</v>
      </c>
      <c r="Z10" s="32">
        <f t="shared" si="0"/>
        <v>1094450</v>
      </c>
      <c r="AA10" s="32">
        <f t="shared" si="0"/>
        <v>1130566.8499999999</v>
      </c>
      <c r="AB10" s="32">
        <f t="shared" si="0"/>
        <v>1130566.8499999999</v>
      </c>
      <c r="AC10" s="32">
        <f t="shared" si="0"/>
        <v>1130566.8499999999</v>
      </c>
      <c r="AD10" s="32">
        <f t="shared" si="0"/>
        <v>1130566.8499999999</v>
      </c>
      <c r="AE10" s="32">
        <f t="shared" si="0"/>
        <v>1130566.8499999999</v>
      </c>
      <c r="AF10" s="32">
        <f t="shared" si="0"/>
        <v>1130566.8499999999</v>
      </c>
      <c r="AG10" s="32">
        <f t="shared" si="0"/>
        <v>1130566.8499999999</v>
      </c>
      <c r="AH10" s="32">
        <f t="shared" si="0"/>
        <v>1130566.8499999999</v>
      </c>
      <c r="AI10" s="32">
        <f t="shared" si="0"/>
        <v>1130566.8499999999</v>
      </c>
      <c r="AJ10" s="32">
        <f t="shared" si="0"/>
        <v>1130566.8499999999</v>
      </c>
      <c r="AK10" s="32">
        <f t="shared" si="0"/>
        <v>1130566.8499999999</v>
      </c>
      <c r="AL10" s="32">
        <f t="shared" si="0"/>
        <v>1130566.8499999999</v>
      </c>
      <c r="AM10" s="32">
        <f t="shared" si="0"/>
        <v>1168780.0095299999</v>
      </c>
      <c r="AN10" s="32">
        <f t="shared" si="0"/>
        <v>1168780.0095299999</v>
      </c>
      <c r="AO10" s="32">
        <f t="shared" si="0"/>
        <v>1168780.0095299999</v>
      </c>
      <c r="AP10" s="32">
        <f t="shared" si="0"/>
        <v>1168780.0095299999</v>
      </c>
      <c r="AQ10" s="32">
        <f t="shared" si="0"/>
        <v>1168780.0095299999</v>
      </c>
      <c r="AR10" s="32">
        <f t="shared" si="0"/>
        <v>1168780.0095299999</v>
      </c>
      <c r="AS10" s="32">
        <f t="shared" si="0"/>
        <v>1168780.0095299999</v>
      </c>
      <c r="AT10" s="32">
        <f t="shared" si="0"/>
        <v>1168780.0095299999</v>
      </c>
      <c r="AU10" s="32">
        <f t="shared" si="0"/>
        <v>1168780.0095299999</v>
      </c>
      <c r="AV10" s="32">
        <f t="shared" si="0"/>
        <v>1168780.0095299999</v>
      </c>
      <c r="AW10" s="32">
        <f t="shared" si="0"/>
        <v>1168780.0095299999</v>
      </c>
      <c r="AX10" s="32">
        <f t="shared" si="0"/>
        <v>1168780.0095299999</v>
      </c>
      <c r="AY10" s="32">
        <f t="shared" si="0"/>
        <v>1209102.9198587849</v>
      </c>
      <c r="AZ10" s="32">
        <f t="shared" si="0"/>
        <v>1209102.9198587849</v>
      </c>
      <c r="BA10" s="32">
        <f t="shared" si="0"/>
        <v>1209102.9198587849</v>
      </c>
      <c r="BB10" s="32">
        <f t="shared" si="0"/>
        <v>1209102.9198587849</v>
      </c>
      <c r="BC10" s="32">
        <f t="shared" si="0"/>
        <v>1209102.9198587849</v>
      </c>
      <c r="BD10" s="32">
        <f t="shared" si="0"/>
        <v>1209102.9198587849</v>
      </c>
      <c r="BE10" s="32">
        <f t="shared" si="0"/>
        <v>1209102.9198587849</v>
      </c>
      <c r="BF10" s="32">
        <f t="shared" si="0"/>
        <v>1209102.9198587849</v>
      </c>
      <c r="BG10" s="32">
        <f t="shared" si="0"/>
        <v>1209102.9198587849</v>
      </c>
      <c r="BH10" s="32">
        <f t="shared" si="0"/>
        <v>1209102.9198587849</v>
      </c>
      <c r="BI10" s="32">
        <f t="shared" si="0"/>
        <v>1209102.9198587849</v>
      </c>
      <c r="BJ10" s="32">
        <f t="shared" si="0"/>
        <v>1209102.9198587849</v>
      </c>
    </row>
    <row r="11" spans="1:62" x14ac:dyDescent="0.25">
      <c r="A11" s="25" t="s">
        <v>60</v>
      </c>
      <c r="B11" s="24"/>
      <c r="C11" s="32">
        <f>C10</f>
        <v>1060000</v>
      </c>
      <c r="D11" s="33">
        <f>C11+D10</f>
        <v>2120000</v>
      </c>
      <c r="E11" s="33">
        <f t="shared" ref="E11:N11" si="1">D11+E10</f>
        <v>3180000</v>
      </c>
      <c r="F11" s="33">
        <f t="shared" si="1"/>
        <v>4240000</v>
      </c>
      <c r="G11" s="33">
        <f t="shared" si="1"/>
        <v>5300000</v>
      </c>
      <c r="H11" s="33">
        <f t="shared" si="1"/>
        <v>6360000</v>
      </c>
      <c r="I11" s="33">
        <f t="shared" si="1"/>
        <v>7420000</v>
      </c>
      <c r="J11" s="33">
        <f t="shared" si="1"/>
        <v>8480000</v>
      </c>
      <c r="K11" s="33">
        <f t="shared" si="1"/>
        <v>9540000</v>
      </c>
      <c r="L11" s="33">
        <f t="shared" si="1"/>
        <v>10600000</v>
      </c>
      <c r="M11" s="33">
        <f t="shared" si="1"/>
        <v>11660000</v>
      </c>
      <c r="N11" s="33">
        <f t="shared" si="1"/>
        <v>12720000</v>
      </c>
      <c r="O11" s="32">
        <f>O10</f>
        <v>1094450</v>
      </c>
      <c r="P11" s="33">
        <f>O11+P10</f>
        <v>2188900</v>
      </c>
      <c r="Q11" s="33">
        <f t="shared" ref="Q11:Z11" si="2">P11+Q10</f>
        <v>3283350</v>
      </c>
      <c r="R11" s="33">
        <f t="shared" si="2"/>
        <v>4377800</v>
      </c>
      <c r="S11" s="33">
        <f t="shared" si="2"/>
        <v>5472250</v>
      </c>
      <c r="T11" s="33">
        <f t="shared" si="2"/>
        <v>6566700</v>
      </c>
      <c r="U11" s="33">
        <f t="shared" si="2"/>
        <v>7661150</v>
      </c>
      <c r="V11" s="33">
        <f t="shared" si="2"/>
        <v>8755600</v>
      </c>
      <c r="W11" s="33">
        <f t="shared" si="2"/>
        <v>9850050</v>
      </c>
      <c r="X11" s="33">
        <f t="shared" si="2"/>
        <v>10944500</v>
      </c>
      <c r="Y11" s="33">
        <f t="shared" si="2"/>
        <v>12038950</v>
      </c>
      <c r="Z11" s="33">
        <f t="shared" si="2"/>
        <v>13133400</v>
      </c>
      <c r="AA11" s="32">
        <f>AA10</f>
        <v>1130566.8499999999</v>
      </c>
      <c r="AB11" s="33">
        <f>AA11+AB10</f>
        <v>2261133.6999999997</v>
      </c>
      <c r="AC11" s="33">
        <f t="shared" ref="AC11:AM11" si="3">AB11+AC10</f>
        <v>3391700.55</v>
      </c>
      <c r="AD11" s="33">
        <f t="shared" si="3"/>
        <v>4522267.3999999994</v>
      </c>
      <c r="AE11" s="33">
        <f t="shared" si="3"/>
        <v>5652834.2499999991</v>
      </c>
      <c r="AF11" s="33">
        <f t="shared" si="3"/>
        <v>6783401.0999999987</v>
      </c>
      <c r="AG11" s="33">
        <f t="shared" si="3"/>
        <v>7913967.9499999983</v>
      </c>
      <c r="AH11" s="33">
        <f t="shared" si="3"/>
        <v>9044534.7999999989</v>
      </c>
      <c r="AI11" s="33">
        <f t="shared" si="3"/>
        <v>10175101.649999999</v>
      </c>
      <c r="AJ11" s="33">
        <f t="shared" si="3"/>
        <v>11305668.499999998</v>
      </c>
      <c r="AK11" s="33">
        <f t="shared" si="3"/>
        <v>12436235.349999998</v>
      </c>
      <c r="AL11" s="33">
        <f t="shared" si="3"/>
        <v>13566802.199999997</v>
      </c>
      <c r="AM11" s="33">
        <f t="shared" si="3"/>
        <v>14735582.209529998</v>
      </c>
      <c r="AN11" s="33">
        <f>AM11+AN10</f>
        <v>15904362.219059998</v>
      </c>
      <c r="AO11" s="33">
        <f t="shared" ref="AO11:AY11" si="4">AN11+AO10</f>
        <v>17073142.228589997</v>
      </c>
      <c r="AP11" s="33">
        <f t="shared" si="4"/>
        <v>18241922.238119997</v>
      </c>
      <c r="AQ11" s="33">
        <f t="shared" si="4"/>
        <v>19410702.247649997</v>
      </c>
      <c r="AR11" s="33">
        <f t="shared" si="4"/>
        <v>20579482.257179998</v>
      </c>
      <c r="AS11" s="33">
        <f t="shared" si="4"/>
        <v>21748262.266709998</v>
      </c>
      <c r="AT11" s="33">
        <f t="shared" si="4"/>
        <v>22917042.276239999</v>
      </c>
      <c r="AU11" s="33">
        <f t="shared" si="4"/>
        <v>24085822.285769999</v>
      </c>
      <c r="AV11" s="33">
        <f t="shared" si="4"/>
        <v>25254602.295299999</v>
      </c>
      <c r="AW11" s="33">
        <f t="shared" si="4"/>
        <v>26423382.30483</v>
      </c>
      <c r="AX11" s="33">
        <f t="shared" si="4"/>
        <v>27592162.31436</v>
      </c>
      <c r="AY11" s="33">
        <f t="shared" si="4"/>
        <v>28801265.234218784</v>
      </c>
      <c r="AZ11" s="33">
        <f>AY11+AZ10</f>
        <v>30010368.154077567</v>
      </c>
      <c r="BA11" s="33">
        <f t="shared" ref="BA11:BJ11" si="5">AZ11+BA10</f>
        <v>31219471.073936351</v>
      </c>
      <c r="BB11" s="33">
        <f t="shared" si="5"/>
        <v>32428573.993795134</v>
      </c>
      <c r="BC11" s="33">
        <f t="shared" si="5"/>
        <v>33637676.913653918</v>
      </c>
      <c r="BD11" s="33">
        <f t="shared" si="5"/>
        <v>34846779.833512701</v>
      </c>
      <c r="BE11" s="33">
        <f t="shared" si="5"/>
        <v>36055882.753371485</v>
      </c>
      <c r="BF11" s="33">
        <f t="shared" si="5"/>
        <v>37264985.673230268</v>
      </c>
      <c r="BG11" s="33">
        <f t="shared" si="5"/>
        <v>38474088.593089052</v>
      </c>
      <c r="BH11" s="33">
        <f t="shared" si="5"/>
        <v>39683191.512947835</v>
      </c>
      <c r="BI11" s="33">
        <f t="shared" si="5"/>
        <v>40892294.432806619</v>
      </c>
      <c r="BJ11" s="33">
        <f t="shared" si="5"/>
        <v>42101397.352665402</v>
      </c>
    </row>
    <row r="13" spans="1:62" x14ac:dyDescent="0.25">
      <c r="A13" s="5" t="s">
        <v>47</v>
      </c>
    </row>
    <row r="14" spans="1:62" x14ac:dyDescent="0.25">
      <c r="A14" s="6" t="str">
        <f>'Datos de Entrada'!A56</f>
        <v>Asesor contable</v>
      </c>
      <c r="C14" s="20">
        <f>LOOKUP(C1,'Datos de Entrada'!$C$2:$G$2,'Datos de Entrada'!$C$56:$G$56)</f>
        <v>600000</v>
      </c>
      <c r="D14" s="20">
        <f>LOOKUP(D1,'Datos de Entrada'!$C$2:$G$2,'Datos de Entrada'!$C$56:$G$56)</f>
        <v>600000</v>
      </c>
      <c r="E14" s="20">
        <f>LOOKUP(E1,'Datos de Entrada'!$C$2:$G$2,'Datos de Entrada'!$C$56:$G$56)</f>
        <v>600000</v>
      </c>
      <c r="F14" s="20">
        <f>LOOKUP(F1,'Datos de Entrada'!$C$2:$G$2,'Datos de Entrada'!$C$56:$G$56)</f>
        <v>600000</v>
      </c>
      <c r="G14" s="20">
        <f>LOOKUP(G1,'Datos de Entrada'!$C$2:$G$2,'Datos de Entrada'!$C$56:$G$56)</f>
        <v>600000</v>
      </c>
      <c r="H14" s="20">
        <f>LOOKUP(H1,'Datos de Entrada'!$C$2:$G$2,'Datos de Entrada'!$C$56:$G$56)</f>
        <v>600000</v>
      </c>
      <c r="I14" s="20">
        <f>LOOKUP(I1,'Datos de Entrada'!$C$2:$G$2,'Datos de Entrada'!$C$56:$G$56)</f>
        <v>600000</v>
      </c>
      <c r="J14" s="20">
        <f>LOOKUP(J1,'Datos de Entrada'!$C$2:$G$2,'Datos de Entrada'!$C$56:$G$56)</f>
        <v>600000</v>
      </c>
      <c r="K14" s="20">
        <f>LOOKUP(K1,'Datos de Entrada'!$C$2:$G$2,'Datos de Entrada'!$C$56:$G$56)</f>
        <v>600000</v>
      </c>
      <c r="L14" s="20">
        <f>LOOKUP(L1,'Datos de Entrada'!$C$2:$G$2,'Datos de Entrada'!$C$56:$G$56)</f>
        <v>600000</v>
      </c>
      <c r="M14" s="20">
        <f>LOOKUP(M1,'Datos de Entrada'!$C$2:$G$2,'Datos de Entrada'!$C$56:$G$56)</f>
        <v>600000</v>
      </c>
      <c r="N14" s="20">
        <f>LOOKUP(N1,'Datos de Entrada'!$C$2:$G$2,'Datos de Entrada'!$C$56:$G$56)</f>
        <v>600000</v>
      </c>
      <c r="O14" s="20">
        <f>LOOKUP(O1,'Datos de Entrada'!$C$2:$G$2,'Datos de Entrada'!$C$56:$G$56)</f>
        <v>619500</v>
      </c>
      <c r="P14" s="20">
        <f>LOOKUP(P1,'Datos de Entrada'!$C$2:$G$2,'Datos de Entrada'!$C$56:$G$56)</f>
        <v>619500</v>
      </c>
      <c r="Q14" s="20">
        <f>LOOKUP(Q1,'Datos de Entrada'!$C$2:$G$2,'Datos de Entrada'!$C$56:$G$56)</f>
        <v>619500</v>
      </c>
      <c r="R14" s="20">
        <f>LOOKUP(R1,'Datos de Entrada'!$C$2:$G$2,'Datos de Entrada'!$C$56:$G$56)</f>
        <v>619500</v>
      </c>
      <c r="S14" s="20">
        <f>LOOKUP(S1,'Datos de Entrada'!$C$2:$G$2,'Datos de Entrada'!$C$56:$G$56)</f>
        <v>619500</v>
      </c>
      <c r="T14" s="20">
        <f>LOOKUP(T1,'Datos de Entrada'!$C$2:$G$2,'Datos de Entrada'!$C$56:$G$56)</f>
        <v>619500</v>
      </c>
      <c r="U14" s="20">
        <f>LOOKUP(U1,'Datos de Entrada'!$C$2:$G$2,'Datos de Entrada'!$C$56:$G$56)</f>
        <v>619500</v>
      </c>
      <c r="V14" s="20">
        <f>LOOKUP(V1,'Datos de Entrada'!$C$2:$G$2,'Datos de Entrada'!$C$56:$G$56)</f>
        <v>619500</v>
      </c>
      <c r="W14" s="20">
        <f>LOOKUP(W1,'Datos de Entrada'!$C$2:$G$2,'Datos de Entrada'!$C$56:$G$56)</f>
        <v>619500</v>
      </c>
      <c r="X14" s="20">
        <f>LOOKUP(X1,'Datos de Entrada'!$C$2:$G$2,'Datos de Entrada'!$C$56:$G$56)</f>
        <v>619500</v>
      </c>
      <c r="Y14" s="20">
        <f>LOOKUP(Y1,'Datos de Entrada'!$C$2:$G$2,'Datos de Entrada'!$C$56:$G$56)</f>
        <v>619500</v>
      </c>
      <c r="Z14" s="20">
        <f>LOOKUP(Z1,'Datos de Entrada'!$C$2:$G$2,'Datos de Entrada'!$C$56:$G$56)</f>
        <v>619500</v>
      </c>
      <c r="AA14" s="20">
        <f>LOOKUP(AA1,'Datos de Entrada'!$C$2:$G$2,'Datos de Entrada'!$C$56:$G$56)</f>
        <v>639943.5</v>
      </c>
      <c r="AB14" s="20">
        <f>LOOKUP(AB1,'Datos de Entrada'!$C$2:$G$2,'Datos de Entrada'!$C$56:$G$56)</f>
        <v>639943.5</v>
      </c>
      <c r="AC14" s="20">
        <f>LOOKUP(AC1,'Datos de Entrada'!$C$2:$G$2,'Datos de Entrada'!$C$56:$G$56)</f>
        <v>639943.5</v>
      </c>
      <c r="AD14" s="20">
        <f>LOOKUP(AD1,'Datos de Entrada'!$C$2:$G$2,'Datos de Entrada'!$C$56:$G$56)</f>
        <v>639943.5</v>
      </c>
      <c r="AE14" s="20">
        <f>LOOKUP(AE1,'Datos de Entrada'!$C$2:$G$2,'Datos de Entrada'!$C$56:$G$56)</f>
        <v>639943.5</v>
      </c>
      <c r="AF14" s="20">
        <f>LOOKUP(AF1,'Datos de Entrada'!$C$2:$G$2,'Datos de Entrada'!$C$56:$G$56)</f>
        <v>639943.5</v>
      </c>
      <c r="AG14" s="20">
        <f>LOOKUP(AG1,'Datos de Entrada'!$C$2:$G$2,'Datos de Entrada'!$C$56:$G$56)</f>
        <v>639943.5</v>
      </c>
      <c r="AH14" s="20">
        <f>LOOKUP(AH1,'Datos de Entrada'!$C$2:$G$2,'Datos de Entrada'!$C$56:$G$56)</f>
        <v>639943.5</v>
      </c>
      <c r="AI14" s="20">
        <f>LOOKUP(AI1,'Datos de Entrada'!$C$2:$G$2,'Datos de Entrada'!$C$56:$G$56)</f>
        <v>639943.5</v>
      </c>
      <c r="AJ14" s="20">
        <f>LOOKUP(AJ1,'Datos de Entrada'!$C$2:$G$2,'Datos de Entrada'!$C$56:$G$56)</f>
        <v>639943.5</v>
      </c>
      <c r="AK14" s="20">
        <f>LOOKUP(AK1,'Datos de Entrada'!$C$2:$G$2,'Datos de Entrada'!$C$56:$G$56)</f>
        <v>639943.5</v>
      </c>
      <c r="AL14" s="20">
        <f>LOOKUP(AL1,'Datos de Entrada'!$C$2:$G$2,'Datos de Entrada'!$C$56:$G$56)</f>
        <v>639943.5</v>
      </c>
      <c r="AM14" s="20">
        <f>LOOKUP(AM1,'Datos de Entrada'!$C$2:$G$2,'Datos de Entrada'!$C$56:$G$56)</f>
        <v>661573.59030000004</v>
      </c>
      <c r="AN14" s="20">
        <f>LOOKUP(AN1,'Datos de Entrada'!$C$2:$G$2,'Datos de Entrada'!$C$56:$G$56)</f>
        <v>661573.59030000004</v>
      </c>
      <c r="AO14" s="20">
        <f>LOOKUP(AO1,'Datos de Entrada'!$C$2:$G$2,'Datos de Entrada'!$C$56:$G$56)</f>
        <v>661573.59030000004</v>
      </c>
      <c r="AP14" s="20">
        <f>LOOKUP(AP1,'Datos de Entrada'!$C$2:$G$2,'Datos de Entrada'!$C$56:$G$56)</f>
        <v>661573.59030000004</v>
      </c>
      <c r="AQ14" s="20">
        <f>LOOKUP(AQ1,'Datos de Entrada'!$C$2:$G$2,'Datos de Entrada'!$C$56:$G$56)</f>
        <v>661573.59030000004</v>
      </c>
      <c r="AR14" s="20">
        <f>LOOKUP(AR1,'Datos de Entrada'!$C$2:$G$2,'Datos de Entrada'!$C$56:$G$56)</f>
        <v>661573.59030000004</v>
      </c>
      <c r="AS14" s="20">
        <f>LOOKUP(AS1,'Datos de Entrada'!$C$2:$G$2,'Datos de Entrada'!$C$56:$G$56)</f>
        <v>661573.59030000004</v>
      </c>
      <c r="AT14" s="20">
        <f>LOOKUP(AT1,'Datos de Entrada'!$C$2:$G$2,'Datos de Entrada'!$C$56:$G$56)</f>
        <v>661573.59030000004</v>
      </c>
      <c r="AU14" s="20">
        <f>LOOKUP(AU1,'Datos de Entrada'!$C$2:$G$2,'Datos de Entrada'!$C$56:$G$56)</f>
        <v>661573.59030000004</v>
      </c>
      <c r="AV14" s="20">
        <f>LOOKUP(AV1,'Datos de Entrada'!$C$2:$G$2,'Datos de Entrada'!$C$56:$G$56)</f>
        <v>661573.59030000004</v>
      </c>
      <c r="AW14" s="20">
        <f>LOOKUP(AW1,'Datos de Entrada'!$C$2:$G$2,'Datos de Entrada'!$C$56:$G$56)</f>
        <v>661573.59030000004</v>
      </c>
      <c r="AX14" s="20">
        <f>LOOKUP(AX1,'Datos de Entrada'!$C$2:$G$2,'Datos de Entrada'!$C$56:$G$56)</f>
        <v>661573.59030000004</v>
      </c>
      <c r="AY14" s="20">
        <f>LOOKUP(AY1,'Datos de Entrada'!$C$2:$G$2,'Datos de Entrada'!$C$56:$G$56)</f>
        <v>684397.87916534999</v>
      </c>
      <c r="AZ14" s="20">
        <f>LOOKUP(AZ1,'Datos de Entrada'!$C$2:$G$2,'Datos de Entrada'!$C$56:$G$56)</f>
        <v>684397.87916534999</v>
      </c>
      <c r="BA14" s="20">
        <f>LOOKUP(BA1,'Datos de Entrada'!$C$2:$G$2,'Datos de Entrada'!$C$56:$G$56)</f>
        <v>684397.87916534999</v>
      </c>
      <c r="BB14" s="20">
        <f>LOOKUP(BB1,'Datos de Entrada'!$C$2:$G$2,'Datos de Entrada'!$C$56:$G$56)</f>
        <v>684397.87916534999</v>
      </c>
      <c r="BC14" s="20">
        <f>LOOKUP(BC1,'Datos de Entrada'!$C$2:$G$2,'Datos de Entrada'!$C$56:$G$56)</f>
        <v>684397.87916534999</v>
      </c>
      <c r="BD14" s="20">
        <f>LOOKUP(BD1,'Datos de Entrada'!$C$2:$G$2,'Datos de Entrada'!$C$56:$G$56)</f>
        <v>684397.87916534999</v>
      </c>
      <c r="BE14" s="20">
        <f>LOOKUP(BE1,'Datos de Entrada'!$C$2:$G$2,'Datos de Entrada'!$C$56:$G$56)</f>
        <v>684397.87916534999</v>
      </c>
      <c r="BF14" s="20">
        <f>LOOKUP(BF1,'Datos de Entrada'!$C$2:$G$2,'Datos de Entrada'!$C$56:$G$56)</f>
        <v>684397.87916534999</v>
      </c>
      <c r="BG14" s="20">
        <f>LOOKUP(BG1,'Datos de Entrada'!$C$2:$G$2,'Datos de Entrada'!$C$56:$G$56)</f>
        <v>684397.87916534999</v>
      </c>
      <c r="BH14" s="20">
        <f>LOOKUP(BH1,'Datos de Entrada'!$C$2:$G$2,'Datos de Entrada'!$C$56:$G$56)</f>
        <v>684397.87916534999</v>
      </c>
      <c r="BI14" s="20">
        <f>LOOKUP(BI1,'Datos de Entrada'!$C$2:$G$2,'Datos de Entrada'!$C$56:$G$56)</f>
        <v>684397.87916534999</v>
      </c>
      <c r="BJ14" s="20">
        <f>LOOKUP(BJ1,'Datos de Entrada'!$C$2:$G$2,'Datos de Entrada'!$C$56:$G$56)</f>
        <v>684397.87916534999</v>
      </c>
    </row>
    <row r="15" spans="1:62" x14ac:dyDescent="0.25">
      <c r="A15" s="6" t="str">
        <f>'Datos de Entrada'!A57</f>
        <v>Arriendo</v>
      </c>
      <c r="C15" s="20">
        <f>LOOKUP(C1,'Datos de Entrada'!$C$2:$G$2,'Datos de Entrada'!$C$57:$G$57)</f>
        <v>700000</v>
      </c>
      <c r="D15" s="20">
        <f>LOOKUP(D1,'Datos de Entrada'!$C$2:$G$2,'Datos de Entrada'!$C$57:$G$57)</f>
        <v>700000</v>
      </c>
      <c r="E15" s="20">
        <f>LOOKUP(E1,'Datos de Entrada'!$C$2:$G$2,'Datos de Entrada'!$C$57:$G$57)</f>
        <v>700000</v>
      </c>
      <c r="F15" s="20">
        <f>LOOKUP(F1,'Datos de Entrada'!$C$2:$G$2,'Datos de Entrada'!$C$57:$G$57)</f>
        <v>700000</v>
      </c>
      <c r="G15" s="20">
        <f>LOOKUP(G1,'Datos de Entrada'!$C$2:$G$2,'Datos de Entrada'!$C$57:$G$57)</f>
        <v>700000</v>
      </c>
      <c r="H15" s="20">
        <f>LOOKUP(H1,'Datos de Entrada'!$C$2:$G$2,'Datos de Entrada'!$C$57:$G$57)</f>
        <v>700000</v>
      </c>
      <c r="I15" s="20">
        <f>LOOKUP(I1,'Datos de Entrada'!$C$2:$G$2,'Datos de Entrada'!$C$57:$G$57)</f>
        <v>700000</v>
      </c>
      <c r="J15" s="20">
        <f>LOOKUP(J1,'Datos de Entrada'!$C$2:$G$2,'Datos de Entrada'!$C$57:$G$57)</f>
        <v>700000</v>
      </c>
      <c r="K15" s="20">
        <f>LOOKUP(K1,'Datos de Entrada'!$C$2:$G$2,'Datos de Entrada'!$C$57:$G$57)</f>
        <v>700000</v>
      </c>
      <c r="L15" s="20">
        <f>LOOKUP(L1,'Datos de Entrada'!$C$2:$G$2,'Datos de Entrada'!$C$57:$G$57)</f>
        <v>700000</v>
      </c>
      <c r="M15" s="20">
        <f>LOOKUP(M1,'Datos de Entrada'!$C$2:$G$2,'Datos de Entrada'!$C$57:$G$57)</f>
        <v>700000</v>
      </c>
      <c r="N15" s="20">
        <f>LOOKUP(N1,'Datos de Entrada'!$C$2:$G$2,'Datos de Entrada'!$C$57:$G$57)</f>
        <v>700000</v>
      </c>
      <c r="O15" s="20">
        <f>LOOKUP(O1,'Datos de Entrada'!$C$2:$G$2,'Datos de Entrada'!$C$57:$G$57)</f>
        <v>722750</v>
      </c>
      <c r="P15" s="20">
        <f>LOOKUP(P1,'Datos de Entrada'!$C$2:$G$2,'Datos de Entrada'!$C$57:$G$57)</f>
        <v>722750</v>
      </c>
      <c r="Q15" s="20">
        <f>LOOKUP(Q1,'Datos de Entrada'!$C$2:$G$2,'Datos de Entrada'!$C$57:$G$57)</f>
        <v>722750</v>
      </c>
      <c r="R15" s="20">
        <f>LOOKUP(R1,'Datos de Entrada'!$C$2:$G$2,'Datos de Entrada'!$C$57:$G$57)</f>
        <v>722750</v>
      </c>
      <c r="S15" s="20">
        <f>LOOKUP(S1,'Datos de Entrada'!$C$2:$G$2,'Datos de Entrada'!$C$57:$G$57)</f>
        <v>722750</v>
      </c>
      <c r="T15" s="20">
        <f>LOOKUP(T1,'Datos de Entrada'!$C$2:$G$2,'Datos de Entrada'!$C$57:$G$57)</f>
        <v>722750</v>
      </c>
      <c r="U15" s="20">
        <f>LOOKUP(U1,'Datos de Entrada'!$C$2:$G$2,'Datos de Entrada'!$C$57:$G$57)</f>
        <v>722750</v>
      </c>
      <c r="V15" s="20">
        <f>LOOKUP(V1,'Datos de Entrada'!$C$2:$G$2,'Datos de Entrada'!$C$57:$G$57)</f>
        <v>722750</v>
      </c>
      <c r="W15" s="20">
        <f>LOOKUP(W1,'Datos de Entrada'!$C$2:$G$2,'Datos de Entrada'!$C$57:$G$57)</f>
        <v>722750</v>
      </c>
      <c r="X15" s="20">
        <f>LOOKUP(X1,'Datos de Entrada'!$C$2:$G$2,'Datos de Entrada'!$C$57:$G$57)</f>
        <v>722750</v>
      </c>
      <c r="Y15" s="20">
        <f>LOOKUP(Y1,'Datos de Entrada'!$C$2:$G$2,'Datos de Entrada'!$C$57:$G$57)</f>
        <v>722750</v>
      </c>
      <c r="Z15" s="20">
        <f>LOOKUP(Z1,'Datos de Entrada'!$C$2:$G$2,'Datos de Entrada'!$C$57:$G$57)</f>
        <v>722750</v>
      </c>
      <c r="AA15" s="20">
        <f>LOOKUP(AA1,'Datos de Entrada'!$C$2:$G$2,'Datos de Entrada'!$C$57:$G$57)</f>
        <v>746600.74999999988</v>
      </c>
      <c r="AB15" s="20">
        <f>LOOKUP(AB1,'Datos de Entrada'!$C$2:$G$2,'Datos de Entrada'!$C$57:$G$57)</f>
        <v>746600.74999999988</v>
      </c>
      <c r="AC15" s="20">
        <f>LOOKUP(AC1,'Datos de Entrada'!$C$2:$G$2,'Datos de Entrada'!$C$57:$G$57)</f>
        <v>746600.74999999988</v>
      </c>
      <c r="AD15" s="20">
        <f>LOOKUP(AD1,'Datos de Entrada'!$C$2:$G$2,'Datos de Entrada'!$C$57:$G$57)</f>
        <v>746600.74999999988</v>
      </c>
      <c r="AE15" s="20">
        <f>LOOKUP(AE1,'Datos de Entrada'!$C$2:$G$2,'Datos de Entrada'!$C$57:$G$57)</f>
        <v>746600.74999999988</v>
      </c>
      <c r="AF15" s="20">
        <f>LOOKUP(AF1,'Datos de Entrada'!$C$2:$G$2,'Datos de Entrada'!$C$57:$G$57)</f>
        <v>746600.74999999988</v>
      </c>
      <c r="AG15" s="20">
        <f>LOOKUP(AG1,'Datos de Entrada'!$C$2:$G$2,'Datos de Entrada'!$C$57:$G$57)</f>
        <v>746600.74999999988</v>
      </c>
      <c r="AH15" s="20">
        <f>LOOKUP(AH1,'Datos de Entrada'!$C$2:$G$2,'Datos de Entrada'!$C$57:$G$57)</f>
        <v>746600.74999999988</v>
      </c>
      <c r="AI15" s="20">
        <f>LOOKUP(AI1,'Datos de Entrada'!$C$2:$G$2,'Datos de Entrada'!$C$57:$G$57)</f>
        <v>746600.74999999988</v>
      </c>
      <c r="AJ15" s="20">
        <f>LOOKUP(AJ1,'Datos de Entrada'!$C$2:$G$2,'Datos de Entrada'!$C$57:$G$57)</f>
        <v>746600.74999999988</v>
      </c>
      <c r="AK15" s="20">
        <f>LOOKUP(AK1,'Datos de Entrada'!$C$2:$G$2,'Datos de Entrada'!$C$57:$G$57)</f>
        <v>746600.74999999988</v>
      </c>
      <c r="AL15" s="20">
        <f>LOOKUP(AL1,'Datos de Entrada'!$C$2:$G$2,'Datos de Entrada'!$C$57:$G$57)</f>
        <v>746600.74999999988</v>
      </c>
      <c r="AM15" s="20">
        <f>LOOKUP(AM1,'Datos de Entrada'!$C$2:$G$2,'Datos de Entrada'!$C$57:$G$57)</f>
        <v>771835.85534999997</v>
      </c>
      <c r="AN15" s="20">
        <f>LOOKUP(AN1,'Datos de Entrada'!$C$2:$G$2,'Datos de Entrada'!$C$57:$G$57)</f>
        <v>771835.85534999997</v>
      </c>
      <c r="AO15" s="20">
        <f>LOOKUP(AO1,'Datos de Entrada'!$C$2:$G$2,'Datos de Entrada'!$C$57:$G$57)</f>
        <v>771835.85534999997</v>
      </c>
      <c r="AP15" s="20">
        <f>LOOKUP(AP1,'Datos de Entrada'!$C$2:$G$2,'Datos de Entrada'!$C$57:$G$57)</f>
        <v>771835.85534999997</v>
      </c>
      <c r="AQ15" s="20">
        <f>LOOKUP(AQ1,'Datos de Entrada'!$C$2:$G$2,'Datos de Entrada'!$C$57:$G$57)</f>
        <v>771835.85534999997</v>
      </c>
      <c r="AR15" s="20">
        <f>LOOKUP(AR1,'Datos de Entrada'!$C$2:$G$2,'Datos de Entrada'!$C$57:$G$57)</f>
        <v>771835.85534999997</v>
      </c>
      <c r="AS15" s="20">
        <f>LOOKUP(AS1,'Datos de Entrada'!$C$2:$G$2,'Datos de Entrada'!$C$57:$G$57)</f>
        <v>771835.85534999997</v>
      </c>
      <c r="AT15" s="20">
        <f>LOOKUP(AT1,'Datos de Entrada'!$C$2:$G$2,'Datos de Entrada'!$C$57:$G$57)</f>
        <v>771835.85534999997</v>
      </c>
      <c r="AU15" s="20">
        <f>LOOKUP(AU1,'Datos de Entrada'!$C$2:$G$2,'Datos de Entrada'!$C$57:$G$57)</f>
        <v>771835.85534999997</v>
      </c>
      <c r="AV15" s="20">
        <f>LOOKUP(AV1,'Datos de Entrada'!$C$2:$G$2,'Datos de Entrada'!$C$57:$G$57)</f>
        <v>771835.85534999997</v>
      </c>
      <c r="AW15" s="20">
        <f>LOOKUP(AW1,'Datos de Entrada'!$C$2:$G$2,'Datos de Entrada'!$C$57:$G$57)</f>
        <v>771835.85534999997</v>
      </c>
      <c r="AX15" s="20">
        <f>LOOKUP(AX1,'Datos de Entrada'!$C$2:$G$2,'Datos de Entrada'!$C$57:$G$57)</f>
        <v>771835.85534999997</v>
      </c>
      <c r="AY15" s="20">
        <f>LOOKUP(AY1,'Datos de Entrada'!$C$2:$G$2,'Datos de Entrada'!$C$57:$G$57)</f>
        <v>798464.19235957495</v>
      </c>
      <c r="AZ15" s="20">
        <f>LOOKUP(AZ1,'Datos de Entrada'!$C$2:$G$2,'Datos de Entrada'!$C$57:$G$57)</f>
        <v>798464.19235957495</v>
      </c>
      <c r="BA15" s="20">
        <f>LOOKUP(BA1,'Datos de Entrada'!$C$2:$G$2,'Datos de Entrada'!$C$57:$G$57)</f>
        <v>798464.19235957495</v>
      </c>
      <c r="BB15" s="20">
        <f>LOOKUP(BB1,'Datos de Entrada'!$C$2:$G$2,'Datos de Entrada'!$C$57:$G$57)</f>
        <v>798464.19235957495</v>
      </c>
      <c r="BC15" s="20">
        <f>LOOKUP(BC1,'Datos de Entrada'!$C$2:$G$2,'Datos de Entrada'!$C$57:$G$57)</f>
        <v>798464.19235957495</v>
      </c>
      <c r="BD15" s="20">
        <f>LOOKUP(BD1,'Datos de Entrada'!$C$2:$G$2,'Datos de Entrada'!$C$57:$G$57)</f>
        <v>798464.19235957495</v>
      </c>
      <c r="BE15" s="20">
        <f>LOOKUP(BE1,'Datos de Entrada'!$C$2:$G$2,'Datos de Entrada'!$C$57:$G$57)</f>
        <v>798464.19235957495</v>
      </c>
      <c r="BF15" s="20">
        <f>LOOKUP(BF1,'Datos de Entrada'!$C$2:$G$2,'Datos de Entrada'!$C$57:$G$57)</f>
        <v>798464.19235957495</v>
      </c>
      <c r="BG15" s="20">
        <f>LOOKUP(BG1,'Datos de Entrada'!$C$2:$G$2,'Datos de Entrada'!$C$57:$G$57)</f>
        <v>798464.19235957495</v>
      </c>
      <c r="BH15" s="20">
        <f>LOOKUP(BH1,'Datos de Entrada'!$C$2:$G$2,'Datos de Entrada'!$C$57:$G$57)</f>
        <v>798464.19235957495</v>
      </c>
      <c r="BI15" s="20">
        <f>LOOKUP(BI1,'Datos de Entrada'!$C$2:$G$2,'Datos de Entrada'!$C$57:$G$57)</f>
        <v>798464.19235957495</v>
      </c>
      <c r="BJ15" s="20">
        <f>LOOKUP(BJ1,'Datos de Entrada'!$C$2:$G$2,'Datos de Entrada'!$C$57:$G$57)</f>
        <v>798464.19235957495</v>
      </c>
    </row>
    <row r="16" spans="1:62" x14ac:dyDescent="0.25">
      <c r="A16" s="6" t="str">
        <f>'Datos de Entrada'!A58</f>
        <v>Energia</v>
      </c>
      <c r="C16" s="20">
        <f>LOOKUP(C1,'Datos de Entrada'!$C$2:$G$2,'Datos de Entrada'!$C$58:$G$58)</f>
        <v>50000</v>
      </c>
      <c r="D16" s="20">
        <f>LOOKUP(D1,'Datos de Entrada'!$C$2:$G$2,'Datos de Entrada'!$C$58:$G$58)</f>
        <v>50000</v>
      </c>
      <c r="E16" s="20">
        <f>LOOKUP(E1,'Datos de Entrada'!$C$2:$G$2,'Datos de Entrada'!$C$58:$G$58)</f>
        <v>50000</v>
      </c>
      <c r="F16" s="20">
        <f>LOOKUP(F1,'Datos de Entrada'!$C$2:$G$2,'Datos de Entrada'!$C$58:$G$58)</f>
        <v>50000</v>
      </c>
      <c r="G16" s="20">
        <f>LOOKUP(G1,'Datos de Entrada'!$C$2:$G$2,'Datos de Entrada'!$C$58:$G$58)</f>
        <v>50000</v>
      </c>
      <c r="H16" s="20">
        <f>LOOKUP(H1,'Datos de Entrada'!$C$2:$G$2,'Datos de Entrada'!$C$58:$G$58)</f>
        <v>50000</v>
      </c>
      <c r="I16" s="20">
        <f>LOOKUP(I1,'Datos de Entrada'!$C$2:$G$2,'Datos de Entrada'!$C$58:$G$58)</f>
        <v>50000</v>
      </c>
      <c r="J16" s="20">
        <f>LOOKUP(J1,'Datos de Entrada'!$C$2:$G$2,'Datos de Entrada'!$C$58:$G$58)</f>
        <v>50000</v>
      </c>
      <c r="K16" s="20">
        <f>LOOKUP(K1,'Datos de Entrada'!$C$2:$G$2,'Datos de Entrada'!$C$58:$G$58)</f>
        <v>50000</v>
      </c>
      <c r="L16" s="20">
        <f>LOOKUP(L1,'Datos de Entrada'!$C$2:$G$2,'Datos de Entrada'!$C$58:$G$58)</f>
        <v>50000</v>
      </c>
      <c r="M16" s="20">
        <f>LOOKUP(M1,'Datos de Entrada'!$C$2:$G$2,'Datos de Entrada'!$C$58:$G$58)</f>
        <v>50000</v>
      </c>
      <c r="N16" s="20">
        <f>LOOKUP(N1,'Datos de Entrada'!$C$2:$G$2,'Datos de Entrada'!$C$58:$G$58)</f>
        <v>50000</v>
      </c>
      <c r="O16" s="20">
        <f>LOOKUP(O1,'Datos de Entrada'!$C$2:$G$2,'Datos de Entrada'!$C$58:$G$58)</f>
        <v>51625</v>
      </c>
      <c r="P16" s="20">
        <f>LOOKUP(P1,'Datos de Entrada'!$C$2:$G$2,'Datos de Entrada'!$C$58:$G$58)</f>
        <v>51625</v>
      </c>
      <c r="Q16" s="20">
        <f>LOOKUP(Q1,'Datos de Entrada'!$C$2:$G$2,'Datos de Entrada'!$C$58:$G$58)</f>
        <v>51625</v>
      </c>
      <c r="R16" s="20">
        <f>LOOKUP(R1,'Datos de Entrada'!$C$2:$G$2,'Datos de Entrada'!$C$58:$G$58)</f>
        <v>51625</v>
      </c>
      <c r="S16" s="20">
        <f>LOOKUP(S1,'Datos de Entrada'!$C$2:$G$2,'Datos de Entrada'!$C$58:$G$58)</f>
        <v>51625</v>
      </c>
      <c r="T16" s="20">
        <f>LOOKUP(T1,'Datos de Entrada'!$C$2:$G$2,'Datos de Entrada'!$C$58:$G$58)</f>
        <v>51625</v>
      </c>
      <c r="U16" s="20">
        <f>LOOKUP(U1,'Datos de Entrada'!$C$2:$G$2,'Datos de Entrada'!$C$58:$G$58)</f>
        <v>51625</v>
      </c>
      <c r="V16" s="20">
        <f>LOOKUP(V1,'Datos de Entrada'!$C$2:$G$2,'Datos de Entrada'!$C$58:$G$58)</f>
        <v>51625</v>
      </c>
      <c r="W16" s="20">
        <f>LOOKUP(W1,'Datos de Entrada'!$C$2:$G$2,'Datos de Entrada'!$C$58:$G$58)</f>
        <v>51625</v>
      </c>
      <c r="X16" s="20">
        <f>LOOKUP(X1,'Datos de Entrada'!$C$2:$G$2,'Datos de Entrada'!$C$58:$G$58)</f>
        <v>51625</v>
      </c>
      <c r="Y16" s="20">
        <f>LOOKUP(Y1,'Datos de Entrada'!$C$2:$G$2,'Datos de Entrada'!$C$58:$G$58)</f>
        <v>51625</v>
      </c>
      <c r="Z16" s="20">
        <f>LOOKUP(Z1,'Datos de Entrada'!$C$2:$G$2,'Datos de Entrada'!$C$58:$G$58)</f>
        <v>51625</v>
      </c>
      <c r="AA16" s="20">
        <f>LOOKUP(AA1,'Datos de Entrada'!$C$2:$G$2,'Datos de Entrada'!$C$58:$G$58)</f>
        <v>53328.624999999993</v>
      </c>
      <c r="AB16" s="20">
        <f>LOOKUP(AB1,'Datos de Entrada'!$C$2:$G$2,'Datos de Entrada'!$C$58:$G$58)</f>
        <v>53328.624999999993</v>
      </c>
      <c r="AC16" s="20">
        <f>LOOKUP(AC1,'Datos de Entrada'!$C$2:$G$2,'Datos de Entrada'!$C$58:$G$58)</f>
        <v>53328.624999999993</v>
      </c>
      <c r="AD16" s="20">
        <f>LOOKUP(AD1,'Datos de Entrada'!$C$2:$G$2,'Datos de Entrada'!$C$58:$G$58)</f>
        <v>53328.624999999993</v>
      </c>
      <c r="AE16" s="20">
        <f>LOOKUP(AE1,'Datos de Entrada'!$C$2:$G$2,'Datos de Entrada'!$C$58:$G$58)</f>
        <v>53328.624999999993</v>
      </c>
      <c r="AF16" s="20">
        <f>LOOKUP(AF1,'Datos de Entrada'!$C$2:$G$2,'Datos de Entrada'!$C$58:$G$58)</f>
        <v>53328.624999999993</v>
      </c>
      <c r="AG16" s="20">
        <f>LOOKUP(AG1,'Datos de Entrada'!$C$2:$G$2,'Datos de Entrada'!$C$58:$G$58)</f>
        <v>53328.624999999993</v>
      </c>
      <c r="AH16" s="20">
        <f>LOOKUP(AH1,'Datos de Entrada'!$C$2:$G$2,'Datos de Entrada'!$C$58:$G$58)</f>
        <v>53328.624999999993</v>
      </c>
      <c r="AI16" s="20">
        <f>LOOKUP(AI1,'Datos de Entrada'!$C$2:$G$2,'Datos de Entrada'!$C$58:$G$58)</f>
        <v>53328.624999999993</v>
      </c>
      <c r="AJ16" s="20">
        <f>LOOKUP(AJ1,'Datos de Entrada'!$C$2:$G$2,'Datos de Entrada'!$C$58:$G$58)</f>
        <v>53328.624999999993</v>
      </c>
      <c r="AK16" s="20">
        <f>LOOKUP(AK1,'Datos de Entrada'!$C$2:$G$2,'Datos de Entrada'!$C$58:$G$58)</f>
        <v>53328.624999999993</v>
      </c>
      <c r="AL16" s="20">
        <f>LOOKUP(AL1,'Datos de Entrada'!$C$2:$G$2,'Datos de Entrada'!$C$58:$G$58)</f>
        <v>53328.624999999993</v>
      </c>
      <c r="AM16" s="20">
        <f>LOOKUP(AM1,'Datos de Entrada'!$C$2:$G$2,'Datos de Entrada'!$C$58:$G$58)</f>
        <v>55131.132524999994</v>
      </c>
      <c r="AN16" s="20">
        <f>LOOKUP(AN1,'Datos de Entrada'!$C$2:$G$2,'Datos de Entrada'!$C$58:$G$58)</f>
        <v>55131.132524999994</v>
      </c>
      <c r="AO16" s="20">
        <f>LOOKUP(AO1,'Datos de Entrada'!$C$2:$G$2,'Datos de Entrada'!$C$58:$G$58)</f>
        <v>55131.132524999994</v>
      </c>
      <c r="AP16" s="20">
        <f>LOOKUP(AP1,'Datos de Entrada'!$C$2:$G$2,'Datos de Entrada'!$C$58:$G$58)</f>
        <v>55131.132524999994</v>
      </c>
      <c r="AQ16" s="20">
        <f>LOOKUP(AQ1,'Datos de Entrada'!$C$2:$G$2,'Datos de Entrada'!$C$58:$G$58)</f>
        <v>55131.132524999994</v>
      </c>
      <c r="AR16" s="20">
        <f>LOOKUP(AR1,'Datos de Entrada'!$C$2:$G$2,'Datos de Entrada'!$C$58:$G$58)</f>
        <v>55131.132524999994</v>
      </c>
      <c r="AS16" s="20">
        <f>LOOKUP(AS1,'Datos de Entrada'!$C$2:$G$2,'Datos de Entrada'!$C$58:$G$58)</f>
        <v>55131.132524999994</v>
      </c>
      <c r="AT16" s="20">
        <f>LOOKUP(AT1,'Datos de Entrada'!$C$2:$G$2,'Datos de Entrada'!$C$58:$G$58)</f>
        <v>55131.132524999994</v>
      </c>
      <c r="AU16" s="20">
        <f>LOOKUP(AU1,'Datos de Entrada'!$C$2:$G$2,'Datos de Entrada'!$C$58:$G$58)</f>
        <v>55131.132524999994</v>
      </c>
      <c r="AV16" s="20">
        <f>LOOKUP(AV1,'Datos de Entrada'!$C$2:$G$2,'Datos de Entrada'!$C$58:$G$58)</f>
        <v>55131.132524999994</v>
      </c>
      <c r="AW16" s="20">
        <f>LOOKUP(AW1,'Datos de Entrada'!$C$2:$G$2,'Datos de Entrada'!$C$58:$G$58)</f>
        <v>55131.132524999994</v>
      </c>
      <c r="AX16" s="20">
        <f>LOOKUP(AX1,'Datos de Entrada'!$C$2:$G$2,'Datos de Entrada'!$C$58:$G$58)</f>
        <v>55131.132524999994</v>
      </c>
      <c r="AY16" s="20">
        <f>LOOKUP(AY1,'Datos de Entrada'!$C$2:$G$2,'Datos de Entrada'!$C$58:$G$58)</f>
        <v>57033.156597112495</v>
      </c>
      <c r="AZ16" s="20">
        <f>LOOKUP(AZ1,'Datos de Entrada'!$C$2:$G$2,'Datos de Entrada'!$C$58:$G$58)</f>
        <v>57033.156597112495</v>
      </c>
      <c r="BA16" s="20">
        <f>LOOKUP(BA1,'Datos de Entrada'!$C$2:$G$2,'Datos de Entrada'!$C$58:$G$58)</f>
        <v>57033.156597112495</v>
      </c>
      <c r="BB16" s="20">
        <f>LOOKUP(BB1,'Datos de Entrada'!$C$2:$G$2,'Datos de Entrada'!$C$58:$G$58)</f>
        <v>57033.156597112495</v>
      </c>
      <c r="BC16" s="20">
        <f>LOOKUP(BC1,'Datos de Entrada'!$C$2:$G$2,'Datos de Entrada'!$C$58:$G$58)</f>
        <v>57033.156597112495</v>
      </c>
      <c r="BD16" s="20">
        <f>LOOKUP(BD1,'Datos de Entrada'!$C$2:$G$2,'Datos de Entrada'!$C$58:$G$58)</f>
        <v>57033.156597112495</v>
      </c>
      <c r="BE16" s="20">
        <f>LOOKUP(BE1,'Datos de Entrada'!$C$2:$G$2,'Datos de Entrada'!$C$58:$G$58)</f>
        <v>57033.156597112495</v>
      </c>
      <c r="BF16" s="20">
        <f>LOOKUP(BF1,'Datos de Entrada'!$C$2:$G$2,'Datos de Entrada'!$C$58:$G$58)</f>
        <v>57033.156597112495</v>
      </c>
      <c r="BG16" s="20">
        <f>LOOKUP(BG1,'Datos de Entrada'!$C$2:$G$2,'Datos de Entrada'!$C$58:$G$58)</f>
        <v>57033.156597112495</v>
      </c>
      <c r="BH16" s="20">
        <f>LOOKUP(BH1,'Datos de Entrada'!$C$2:$G$2,'Datos de Entrada'!$C$58:$G$58)</f>
        <v>57033.156597112495</v>
      </c>
      <c r="BI16" s="20">
        <f>LOOKUP(BI1,'Datos de Entrada'!$C$2:$G$2,'Datos de Entrada'!$C$58:$G$58)</f>
        <v>57033.156597112495</v>
      </c>
      <c r="BJ16" s="20">
        <f>LOOKUP(BJ1,'Datos de Entrada'!$C$2:$G$2,'Datos de Entrada'!$C$58:$G$58)</f>
        <v>57033.156597112495</v>
      </c>
    </row>
    <row r="17" spans="1:62" x14ac:dyDescent="0.25">
      <c r="A17" s="6" t="str">
        <f>'Datos de Entrada'!A59</f>
        <v>Agua</v>
      </c>
      <c r="C17" s="20">
        <f>LOOKUP(C1,'Datos de Entrada'!$C$2:$G$2,'Datos de Entrada'!$C$59:$G$59)</f>
        <v>50000</v>
      </c>
      <c r="D17" s="20">
        <f>LOOKUP(D1,'Datos de Entrada'!$C$2:$G$2,'Datos de Entrada'!$C$59:$G$59)</f>
        <v>50000</v>
      </c>
      <c r="E17" s="20">
        <f>LOOKUP(E1,'Datos de Entrada'!$C$2:$G$2,'Datos de Entrada'!$C$59:$G$59)</f>
        <v>50000</v>
      </c>
      <c r="F17" s="20">
        <f>LOOKUP(F1,'Datos de Entrada'!$C$2:$G$2,'Datos de Entrada'!$C$59:$G$59)</f>
        <v>50000</v>
      </c>
      <c r="G17" s="20">
        <f>LOOKUP(G1,'Datos de Entrada'!$C$2:$G$2,'Datos de Entrada'!$C$59:$G$59)</f>
        <v>50000</v>
      </c>
      <c r="H17" s="20">
        <f>LOOKUP(H1,'Datos de Entrada'!$C$2:$G$2,'Datos de Entrada'!$C$59:$G$59)</f>
        <v>50000</v>
      </c>
      <c r="I17" s="20">
        <f>LOOKUP(I1,'Datos de Entrada'!$C$2:$G$2,'Datos de Entrada'!$C$59:$G$59)</f>
        <v>50000</v>
      </c>
      <c r="J17" s="20">
        <f>LOOKUP(J1,'Datos de Entrada'!$C$2:$G$2,'Datos de Entrada'!$C$59:$G$59)</f>
        <v>50000</v>
      </c>
      <c r="K17" s="20">
        <f>LOOKUP(K1,'Datos de Entrada'!$C$2:$G$2,'Datos de Entrada'!$C$59:$G$59)</f>
        <v>50000</v>
      </c>
      <c r="L17" s="20">
        <f>LOOKUP(L1,'Datos de Entrada'!$C$2:$G$2,'Datos de Entrada'!$C$59:$G$59)</f>
        <v>50000</v>
      </c>
      <c r="M17" s="20">
        <f>LOOKUP(M1,'Datos de Entrada'!$C$2:$G$2,'Datos de Entrada'!$C$59:$G$59)</f>
        <v>50000</v>
      </c>
      <c r="N17" s="20">
        <f>LOOKUP(N1,'Datos de Entrada'!$C$2:$G$2,'Datos de Entrada'!$C$59:$G$59)</f>
        <v>50000</v>
      </c>
      <c r="O17" s="20">
        <f>LOOKUP(O1,'Datos de Entrada'!$C$2:$G$2,'Datos de Entrada'!$C$59:$G$59)</f>
        <v>51625</v>
      </c>
      <c r="P17" s="20">
        <f>LOOKUP(P1,'Datos de Entrada'!$C$2:$G$2,'Datos de Entrada'!$C$59:$G$59)</f>
        <v>51625</v>
      </c>
      <c r="Q17" s="20">
        <f>LOOKUP(Q1,'Datos de Entrada'!$C$2:$G$2,'Datos de Entrada'!$C$59:$G$59)</f>
        <v>51625</v>
      </c>
      <c r="R17" s="20">
        <f>LOOKUP(R1,'Datos de Entrada'!$C$2:$G$2,'Datos de Entrada'!$C$59:$G$59)</f>
        <v>51625</v>
      </c>
      <c r="S17" s="20">
        <f>LOOKUP(S1,'Datos de Entrada'!$C$2:$G$2,'Datos de Entrada'!$C$59:$G$59)</f>
        <v>51625</v>
      </c>
      <c r="T17" s="20">
        <f>LOOKUP(T1,'Datos de Entrada'!$C$2:$G$2,'Datos de Entrada'!$C$59:$G$59)</f>
        <v>51625</v>
      </c>
      <c r="U17" s="20">
        <f>LOOKUP(U1,'Datos de Entrada'!$C$2:$G$2,'Datos de Entrada'!$C$59:$G$59)</f>
        <v>51625</v>
      </c>
      <c r="V17" s="20">
        <f>LOOKUP(V1,'Datos de Entrada'!$C$2:$G$2,'Datos de Entrada'!$C$59:$G$59)</f>
        <v>51625</v>
      </c>
      <c r="W17" s="20">
        <f>LOOKUP(W1,'Datos de Entrada'!$C$2:$G$2,'Datos de Entrada'!$C$59:$G$59)</f>
        <v>51625</v>
      </c>
      <c r="X17" s="20">
        <f>LOOKUP(X1,'Datos de Entrada'!$C$2:$G$2,'Datos de Entrada'!$C$59:$G$59)</f>
        <v>51625</v>
      </c>
      <c r="Y17" s="20">
        <f>LOOKUP(Y1,'Datos de Entrada'!$C$2:$G$2,'Datos de Entrada'!$C$59:$G$59)</f>
        <v>51625</v>
      </c>
      <c r="Z17" s="20">
        <f>LOOKUP(Z1,'Datos de Entrada'!$C$2:$G$2,'Datos de Entrada'!$C$59:$G$59)</f>
        <v>51625</v>
      </c>
      <c r="AA17" s="20">
        <f>LOOKUP(AA1,'Datos de Entrada'!$C$2:$G$2,'Datos de Entrada'!$C$59:$G$59)</f>
        <v>53328.624999999993</v>
      </c>
      <c r="AB17" s="20">
        <f>LOOKUP(AB1,'Datos de Entrada'!$C$2:$G$2,'Datos de Entrada'!$C$59:$G$59)</f>
        <v>53328.624999999993</v>
      </c>
      <c r="AC17" s="20">
        <f>LOOKUP(AC1,'Datos de Entrada'!$C$2:$G$2,'Datos de Entrada'!$C$59:$G$59)</f>
        <v>53328.624999999993</v>
      </c>
      <c r="AD17" s="20">
        <f>LOOKUP(AD1,'Datos de Entrada'!$C$2:$G$2,'Datos de Entrada'!$C$59:$G$59)</f>
        <v>53328.624999999993</v>
      </c>
      <c r="AE17" s="20">
        <f>LOOKUP(AE1,'Datos de Entrada'!$C$2:$G$2,'Datos de Entrada'!$C$59:$G$59)</f>
        <v>53328.624999999993</v>
      </c>
      <c r="AF17" s="20">
        <f>LOOKUP(AF1,'Datos de Entrada'!$C$2:$G$2,'Datos de Entrada'!$C$59:$G$59)</f>
        <v>53328.624999999993</v>
      </c>
      <c r="AG17" s="20">
        <f>LOOKUP(AG1,'Datos de Entrada'!$C$2:$G$2,'Datos de Entrada'!$C$59:$G$59)</f>
        <v>53328.624999999993</v>
      </c>
      <c r="AH17" s="20">
        <f>LOOKUP(AH1,'Datos de Entrada'!$C$2:$G$2,'Datos de Entrada'!$C$59:$G$59)</f>
        <v>53328.624999999993</v>
      </c>
      <c r="AI17" s="20">
        <f>LOOKUP(AI1,'Datos de Entrada'!$C$2:$G$2,'Datos de Entrada'!$C$59:$G$59)</f>
        <v>53328.624999999993</v>
      </c>
      <c r="AJ17" s="20">
        <f>LOOKUP(AJ1,'Datos de Entrada'!$C$2:$G$2,'Datos de Entrada'!$C$59:$G$59)</f>
        <v>53328.624999999993</v>
      </c>
      <c r="AK17" s="20">
        <f>LOOKUP(AK1,'Datos de Entrada'!$C$2:$G$2,'Datos de Entrada'!$C$59:$G$59)</f>
        <v>53328.624999999993</v>
      </c>
      <c r="AL17" s="20">
        <f>LOOKUP(AL1,'Datos de Entrada'!$C$2:$G$2,'Datos de Entrada'!$C$59:$G$59)</f>
        <v>53328.624999999993</v>
      </c>
      <c r="AM17" s="20">
        <f>LOOKUP(AM1,'Datos de Entrada'!$C$2:$G$2,'Datos de Entrada'!$C$59:$G$59)</f>
        <v>55131.132524999994</v>
      </c>
      <c r="AN17" s="20">
        <f>LOOKUP(AN1,'Datos de Entrada'!$C$2:$G$2,'Datos de Entrada'!$C$59:$G$59)</f>
        <v>55131.132524999994</v>
      </c>
      <c r="AO17" s="20">
        <f>LOOKUP(AO1,'Datos de Entrada'!$C$2:$G$2,'Datos de Entrada'!$C$59:$G$59)</f>
        <v>55131.132524999994</v>
      </c>
      <c r="AP17" s="20">
        <f>LOOKUP(AP1,'Datos de Entrada'!$C$2:$G$2,'Datos de Entrada'!$C$59:$G$59)</f>
        <v>55131.132524999994</v>
      </c>
      <c r="AQ17" s="20">
        <f>LOOKUP(AQ1,'Datos de Entrada'!$C$2:$G$2,'Datos de Entrada'!$C$59:$G$59)</f>
        <v>55131.132524999994</v>
      </c>
      <c r="AR17" s="20">
        <f>LOOKUP(AR1,'Datos de Entrada'!$C$2:$G$2,'Datos de Entrada'!$C$59:$G$59)</f>
        <v>55131.132524999994</v>
      </c>
      <c r="AS17" s="20">
        <f>LOOKUP(AS1,'Datos de Entrada'!$C$2:$G$2,'Datos de Entrada'!$C$59:$G$59)</f>
        <v>55131.132524999994</v>
      </c>
      <c r="AT17" s="20">
        <f>LOOKUP(AT1,'Datos de Entrada'!$C$2:$G$2,'Datos de Entrada'!$C$59:$G$59)</f>
        <v>55131.132524999994</v>
      </c>
      <c r="AU17" s="20">
        <f>LOOKUP(AU1,'Datos de Entrada'!$C$2:$G$2,'Datos de Entrada'!$C$59:$G$59)</f>
        <v>55131.132524999994</v>
      </c>
      <c r="AV17" s="20">
        <f>LOOKUP(AV1,'Datos de Entrada'!$C$2:$G$2,'Datos de Entrada'!$C$59:$G$59)</f>
        <v>55131.132524999994</v>
      </c>
      <c r="AW17" s="20">
        <f>LOOKUP(AW1,'Datos de Entrada'!$C$2:$G$2,'Datos de Entrada'!$C$59:$G$59)</f>
        <v>55131.132524999994</v>
      </c>
      <c r="AX17" s="20">
        <f>LOOKUP(AX1,'Datos de Entrada'!$C$2:$G$2,'Datos de Entrada'!$C$59:$G$59)</f>
        <v>55131.132524999994</v>
      </c>
      <c r="AY17" s="20">
        <f>LOOKUP(AY1,'Datos de Entrada'!$C$2:$G$2,'Datos de Entrada'!$C$59:$G$59)</f>
        <v>57033.156597112495</v>
      </c>
      <c r="AZ17" s="20">
        <f>LOOKUP(AZ1,'Datos de Entrada'!$C$2:$G$2,'Datos de Entrada'!$C$59:$G$59)</f>
        <v>57033.156597112495</v>
      </c>
      <c r="BA17" s="20">
        <f>LOOKUP(BA1,'Datos de Entrada'!$C$2:$G$2,'Datos de Entrada'!$C$59:$G$59)</f>
        <v>57033.156597112495</v>
      </c>
      <c r="BB17" s="20">
        <f>LOOKUP(BB1,'Datos de Entrada'!$C$2:$G$2,'Datos de Entrada'!$C$59:$G$59)</f>
        <v>57033.156597112495</v>
      </c>
      <c r="BC17" s="20">
        <f>LOOKUP(BC1,'Datos de Entrada'!$C$2:$G$2,'Datos de Entrada'!$C$59:$G$59)</f>
        <v>57033.156597112495</v>
      </c>
      <c r="BD17" s="20">
        <f>LOOKUP(BD1,'Datos de Entrada'!$C$2:$G$2,'Datos de Entrada'!$C$59:$G$59)</f>
        <v>57033.156597112495</v>
      </c>
      <c r="BE17" s="20">
        <f>LOOKUP(BE1,'Datos de Entrada'!$C$2:$G$2,'Datos de Entrada'!$C$59:$G$59)</f>
        <v>57033.156597112495</v>
      </c>
      <c r="BF17" s="20">
        <f>LOOKUP(BF1,'Datos de Entrada'!$C$2:$G$2,'Datos de Entrada'!$C$59:$G$59)</f>
        <v>57033.156597112495</v>
      </c>
      <c r="BG17" s="20">
        <f>LOOKUP(BG1,'Datos de Entrada'!$C$2:$G$2,'Datos de Entrada'!$C$59:$G$59)</f>
        <v>57033.156597112495</v>
      </c>
      <c r="BH17" s="20">
        <f>LOOKUP(BH1,'Datos de Entrada'!$C$2:$G$2,'Datos de Entrada'!$C$59:$G$59)</f>
        <v>57033.156597112495</v>
      </c>
      <c r="BI17" s="20">
        <f>LOOKUP(BI1,'Datos de Entrada'!$C$2:$G$2,'Datos de Entrada'!$C$59:$G$59)</f>
        <v>57033.156597112495</v>
      </c>
      <c r="BJ17" s="20">
        <f>LOOKUP(BJ1,'Datos de Entrada'!$C$2:$G$2,'Datos de Entrada'!$C$59:$G$59)</f>
        <v>57033.156597112495</v>
      </c>
    </row>
    <row r="18" spans="1:62" x14ac:dyDescent="0.25">
      <c r="A18" s="6" t="str">
        <f>'Datos de Entrada'!A60</f>
        <v xml:space="preserve">Telefono fijo </v>
      </c>
      <c r="C18" s="20">
        <f>LOOKUP(C1,'Datos de Entrada'!$C$2:$G$2,'Datos de Entrada'!$C$60:$G$60)</f>
        <v>10000</v>
      </c>
      <c r="D18" s="20">
        <f>LOOKUP(D1,'Datos de Entrada'!$C$2:$G$2,'Datos de Entrada'!$C$60:$G$60)</f>
        <v>10000</v>
      </c>
      <c r="E18" s="20">
        <f>LOOKUP(E1,'Datos de Entrada'!$C$2:$G$2,'Datos de Entrada'!$C$60:$G$60)</f>
        <v>10000</v>
      </c>
      <c r="F18" s="20">
        <f>LOOKUP(F1,'Datos de Entrada'!$C$2:$G$2,'Datos de Entrada'!$C$60:$G$60)</f>
        <v>10000</v>
      </c>
      <c r="G18" s="20">
        <f>LOOKUP(G1,'Datos de Entrada'!$C$2:$G$2,'Datos de Entrada'!$C$60:$G$60)</f>
        <v>10000</v>
      </c>
      <c r="H18" s="20">
        <f>LOOKUP(H1,'Datos de Entrada'!$C$2:$G$2,'Datos de Entrada'!$C$60:$G$60)</f>
        <v>10000</v>
      </c>
      <c r="I18" s="20">
        <f>LOOKUP(I1,'Datos de Entrada'!$C$2:$G$2,'Datos de Entrada'!$C$60:$G$60)</f>
        <v>10000</v>
      </c>
      <c r="J18" s="20">
        <f>LOOKUP(J1,'Datos de Entrada'!$C$2:$G$2,'Datos de Entrada'!$C$60:$G$60)</f>
        <v>10000</v>
      </c>
      <c r="K18" s="20">
        <f>LOOKUP(K1,'Datos de Entrada'!$C$2:$G$2,'Datos de Entrada'!$C$60:$G$60)</f>
        <v>10000</v>
      </c>
      <c r="L18" s="20">
        <f>LOOKUP(L1,'Datos de Entrada'!$C$2:$G$2,'Datos de Entrada'!$C$60:$G$60)</f>
        <v>10000</v>
      </c>
      <c r="M18" s="20">
        <f>LOOKUP(M1,'Datos de Entrada'!$C$2:$G$2,'Datos de Entrada'!$C$60:$G$60)</f>
        <v>10000</v>
      </c>
      <c r="N18" s="20">
        <f>LOOKUP(N1,'Datos de Entrada'!$C$2:$G$2,'Datos de Entrada'!$C$60:$G$60)</f>
        <v>10000</v>
      </c>
      <c r="O18" s="20">
        <f>LOOKUP(O1,'Datos de Entrada'!$C$2:$G$2,'Datos de Entrada'!$C$60:$G$60)</f>
        <v>10325</v>
      </c>
      <c r="P18" s="20">
        <f>LOOKUP(P1,'Datos de Entrada'!$C$2:$G$2,'Datos de Entrada'!$C$60:$G$60)</f>
        <v>10325</v>
      </c>
      <c r="Q18" s="20">
        <f>LOOKUP(Q1,'Datos de Entrada'!$C$2:$G$2,'Datos de Entrada'!$C$60:$G$60)</f>
        <v>10325</v>
      </c>
      <c r="R18" s="20">
        <f>LOOKUP(R1,'Datos de Entrada'!$C$2:$G$2,'Datos de Entrada'!$C$60:$G$60)</f>
        <v>10325</v>
      </c>
      <c r="S18" s="20">
        <f>LOOKUP(S1,'Datos de Entrada'!$C$2:$G$2,'Datos de Entrada'!$C$60:$G$60)</f>
        <v>10325</v>
      </c>
      <c r="T18" s="20">
        <f>LOOKUP(T1,'Datos de Entrada'!$C$2:$G$2,'Datos de Entrada'!$C$60:$G$60)</f>
        <v>10325</v>
      </c>
      <c r="U18" s="20">
        <f>LOOKUP(U1,'Datos de Entrada'!$C$2:$G$2,'Datos de Entrada'!$C$60:$G$60)</f>
        <v>10325</v>
      </c>
      <c r="V18" s="20">
        <f>LOOKUP(V1,'Datos de Entrada'!$C$2:$G$2,'Datos de Entrada'!$C$60:$G$60)</f>
        <v>10325</v>
      </c>
      <c r="W18" s="20">
        <f>LOOKUP(W1,'Datos de Entrada'!$C$2:$G$2,'Datos de Entrada'!$C$60:$G$60)</f>
        <v>10325</v>
      </c>
      <c r="X18" s="20">
        <f>LOOKUP(X1,'Datos de Entrada'!$C$2:$G$2,'Datos de Entrada'!$C$60:$G$60)</f>
        <v>10325</v>
      </c>
      <c r="Y18" s="20">
        <f>LOOKUP(Y1,'Datos de Entrada'!$C$2:$G$2,'Datos de Entrada'!$C$60:$G$60)</f>
        <v>10325</v>
      </c>
      <c r="Z18" s="20">
        <f>LOOKUP(Z1,'Datos de Entrada'!$C$2:$G$2,'Datos de Entrada'!$C$60:$G$60)</f>
        <v>10325</v>
      </c>
      <c r="AA18" s="20">
        <f>LOOKUP(AA1,'Datos de Entrada'!$C$2:$G$2,'Datos de Entrada'!$C$60:$G$60)</f>
        <v>10665.724999999999</v>
      </c>
      <c r="AB18" s="20">
        <f>LOOKUP(AB1,'Datos de Entrada'!$C$2:$G$2,'Datos de Entrada'!$C$60:$G$60)</f>
        <v>10665.724999999999</v>
      </c>
      <c r="AC18" s="20">
        <f>LOOKUP(AC1,'Datos de Entrada'!$C$2:$G$2,'Datos de Entrada'!$C$60:$G$60)</f>
        <v>10665.724999999999</v>
      </c>
      <c r="AD18" s="20">
        <f>LOOKUP(AD1,'Datos de Entrada'!$C$2:$G$2,'Datos de Entrada'!$C$60:$G$60)</f>
        <v>10665.724999999999</v>
      </c>
      <c r="AE18" s="20">
        <f>LOOKUP(AE1,'Datos de Entrada'!$C$2:$G$2,'Datos de Entrada'!$C$60:$G$60)</f>
        <v>10665.724999999999</v>
      </c>
      <c r="AF18" s="20">
        <f>LOOKUP(AF1,'Datos de Entrada'!$C$2:$G$2,'Datos de Entrada'!$C$60:$G$60)</f>
        <v>10665.724999999999</v>
      </c>
      <c r="AG18" s="20">
        <f>LOOKUP(AG1,'Datos de Entrada'!$C$2:$G$2,'Datos de Entrada'!$C$60:$G$60)</f>
        <v>10665.724999999999</v>
      </c>
      <c r="AH18" s="20">
        <f>LOOKUP(AH1,'Datos de Entrada'!$C$2:$G$2,'Datos de Entrada'!$C$60:$G$60)</f>
        <v>10665.724999999999</v>
      </c>
      <c r="AI18" s="20">
        <f>LOOKUP(AI1,'Datos de Entrada'!$C$2:$G$2,'Datos de Entrada'!$C$60:$G$60)</f>
        <v>10665.724999999999</v>
      </c>
      <c r="AJ18" s="20">
        <f>LOOKUP(AJ1,'Datos de Entrada'!$C$2:$G$2,'Datos de Entrada'!$C$60:$G$60)</f>
        <v>10665.724999999999</v>
      </c>
      <c r="AK18" s="20">
        <f>LOOKUP(AK1,'Datos de Entrada'!$C$2:$G$2,'Datos de Entrada'!$C$60:$G$60)</f>
        <v>10665.724999999999</v>
      </c>
      <c r="AL18" s="20">
        <f>LOOKUP(AL1,'Datos de Entrada'!$C$2:$G$2,'Datos de Entrada'!$C$60:$G$60)</f>
        <v>10665.724999999999</v>
      </c>
      <c r="AM18" s="20">
        <f>LOOKUP(AM1,'Datos de Entrada'!$C$2:$G$2,'Datos de Entrada'!$C$60:$G$60)</f>
        <v>11026.226504999999</v>
      </c>
      <c r="AN18" s="20">
        <f>LOOKUP(AN1,'Datos de Entrada'!$C$2:$G$2,'Datos de Entrada'!$C$60:$G$60)</f>
        <v>11026.226504999999</v>
      </c>
      <c r="AO18" s="20">
        <f>LOOKUP(AO1,'Datos de Entrada'!$C$2:$G$2,'Datos de Entrada'!$C$60:$G$60)</f>
        <v>11026.226504999999</v>
      </c>
      <c r="AP18" s="20">
        <f>LOOKUP(AP1,'Datos de Entrada'!$C$2:$G$2,'Datos de Entrada'!$C$60:$G$60)</f>
        <v>11026.226504999999</v>
      </c>
      <c r="AQ18" s="20">
        <f>LOOKUP(AQ1,'Datos de Entrada'!$C$2:$G$2,'Datos de Entrada'!$C$60:$G$60)</f>
        <v>11026.226504999999</v>
      </c>
      <c r="AR18" s="20">
        <f>LOOKUP(AR1,'Datos de Entrada'!$C$2:$G$2,'Datos de Entrada'!$C$60:$G$60)</f>
        <v>11026.226504999999</v>
      </c>
      <c r="AS18" s="20">
        <f>LOOKUP(AS1,'Datos de Entrada'!$C$2:$G$2,'Datos de Entrada'!$C$60:$G$60)</f>
        <v>11026.226504999999</v>
      </c>
      <c r="AT18" s="20">
        <f>LOOKUP(AT1,'Datos de Entrada'!$C$2:$G$2,'Datos de Entrada'!$C$60:$G$60)</f>
        <v>11026.226504999999</v>
      </c>
      <c r="AU18" s="20">
        <f>LOOKUP(AU1,'Datos de Entrada'!$C$2:$G$2,'Datos de Entrada'!$C$60:$G$60)</f>
        <v>11026.226504999999</v>
      </c>
      <c r="AV18" s="20">
        <f>LOOKUP(AV1,'Datos de Entrada'!$C$2:$G$2,'Datos de Entrada'!$C$60:$G$60)</f>
        <v>11026.226504999999</v>
      </c>
      <c r="AW18" s="20">
        <f>LOOKUP(AW1,'Datos de Entrada'!$C$2:$G$2,'Datos de Entrada'!$C$60:$G$60)</f>
        <v>11026.226504999999</v>
      </c>
      <c r="AX18" s="20">
        <f>LOOKUP(AX1,'Datos de Entrada'!$C$2:$G$2,'Datos de Entrada'!$C$60:$G$60)</f>
        <v>11026.226504999999</v>
      </c>
      <c r="AY18" s="20">
        <f>LOOKUP(AY1,'Datos de Entrada'!$C$2:$G$2,'Datos de Entrada'!$C$60:$G$60)</f>
        <v>11406.631319422499</v>
      </c>
      <c r="AZ18" s="20">
        <f>LOOKUP(AZ1,'Datos de Entrada'!$C$2:$G$2,'Datos de Entrada'!$C$60:$G$60)</f>
        <v>11406.631319422499</v>
      </c>
      <c r="BA18" s="20">
        <f>LOOKUP(BA1,'Datos de Entrada'!$C$2:$G$2,'Datos de Entrada'!$C$60:$G$60)</f>
        <v>11406.631319422499</v>
      </c>
      <c r="BB18" s="20">
        <f>LOOKUP(BB1,'Datos de Entrada'!$C$2:$G$2,'Datos de Entrada'!$C$60:$G$60)</f>
        <v>11406.631319422499</v>
      </c>
      <c r="BC18" s="20">
        <f>LOOKUP(BC1,'Datos de Entrada'!$C$2:$G$2,'Datos de Entrada'!$C$60:$G$60)</f>
        <v>11406.631319422499</v>
      </c>
      <c r="BD18" s="20">
        <f>LOOKUP(BD1,'Datos de Entrada'!$C$2:$G$2,'Datos de Entrada'!$C$60:$G$60)</f>
        <v>11406.631319422499</v>
      </c>
      <c r="BE18" s="20">
        <f>LOOKUP(BE1,'Datos de Entrada'!$C$2:$G$2,'Datos de Entrada'!$C$60:$G$60)</f>
        <v>11406.631319422499</v>
      </c>
      <c r="BF18" s="20">
        <f>LOOKUP(BF1,'Datos de Entrada'!$C$2:$G$2,'Datos de Entrada'!$C$60:$G$60)</f>
        <v>11406.631319422499</v>
      </c>
      <c r="BG18" s="20">
        <f>LOOKUP(BG1,'Datos de Entrada'!$C$2:$G$2,'Datos de Entrada'!$C$60:$G$60)</f>
        <v>11406.631319422499</v>
      </c>
      <c r="BH18" s="20">
        <f>LOOKUP(BH1,'Datos de Entrada'!$C$2:$G$2,'Datos de Entrada'!$C$60:$G$60)</f>
        <v>11406.631319422499</v>
      </c>
      <c r="BI18" s="20">
        <f>LOOKUP(BI1,'Datos de Entrada'!$C$2:$G$2,'Datos de Entrada'!$C$60:$G$60)</f>
        <v>11406.631319422499</v>
      </c>
      <c r="BJ18" s="20">
        <f>LOOKUP(BJ1,'Datos de Entrada'!$C$2:$G$2,'Datos de Entrada'!$C$60:$G$60)</f>
        <v>11406.631319422499</v>
      </c>
    </row>
    <row r="19" spans="1:62" x14ac:dyDescent="0.25">
      <c r="A19" s="6" t="str">
        <f>'Datos de Entrada'!A61</f>
        <v>Internet</v>
      </c>
      <c r="C19" s="20">
        <f>LOOKUP(C1,'Datos de Entrada'!$C$2:$G$2,'Datos de Entrada'!$C$61:$G$61)</f>
        <v>20000</v>
      </c>
      <c r="D19" s="20">
        <f>LOOKUP(D1,'Datos de Entrada'!$C$2:$G$2,'Datos de Entrada'!$C$61:$G$61)</f>
        <v>20000</v>
      </c>
      <c r="E19" s="20">
        <f>LOOKUP(E1,'Datos de Entrada'!$C$2:$G$2,'Datos de Entrada'!$C$61:$G$61)</f>
        <v>20000</v>
      </c>
      <c r="F19" s="20">
        <f>LOOKUP(F1,'Datos de Entrada'!$C$2:$G$2,'Datos de Entrada'!$C$61:$G$61)</f>
        <v>20000</v>
      </c>
      <c r="G19" s="20">
        <f>LOOKUP(G1,'Datos de Entrada'!$C$2:$G$2,'Datos de Entrada'!$C$61:$G$61)</f>
        <v>20000</v>
      </c>
      <c r="H19" s="20">
        <f>LOOKUP(H1,'Datos de Entrada'!$C$2:$G$2,'Datos de Entrada'!$C$61:$G$61)</f>
        <v>20000</v>
      </c>
      <c r="I19" s="20">
        <f>LOOKUP(I1,'Datos de Entrada'!$C$2:$G$2,'Datos de Entrada'!$C$61:$G$61)</f>
        <v>20000</v>
      </c>
      <c r="J19" s="20">
        <f>LOOKUP(J1,'Datos de Entrada'!$C$2:$G$2,'Datos de Entrada'!$C$61:$G$61)</f>
        <v>20000</v>
      </c>
      <c r="K19" s="20">
        <f>LOOKUP(K1,'Datos de Entrada'!$C$2:$G$2,'Datos de Entrada'!$C$61:$G$61)</f>
        <v>20000</v>
      </c>
      <c r="L19" s="20">
        <f>LOOKUP(L1,'Datos de Entrada'!$C$2:$G$2,'Datos de Entrada'!$C$61:$G$61)</f>
        <v>20000</v>
      </c>
      <c r="M19" s="20">
        <f>LOOKUP(M1,'Datos de Entrada'!$C$2:$G$2,'Datos de Entrada'!$C$61:$G$61)</f>
        <v>20000</v>
      </c>
      <c r="N19" s="20">
        <f>LOOKUP(N1,'Datos de Entrada'!$C$2:$G$2,'Datos de Entrada'!$C$61:$G$61)</f>
        <v>20000</v>
      </c>
      <c r="O19" s="20">
        <f>LOOKUP(O1,'Datos de Entrada'!$C$2:$G$2,'Datos de Entrada'!$C$61:$G$61)</f>
        <v>20650</v>
      </c>
      <c r="P19" s="20">
        <f>LOOKUP(P1,'Datos de Entrada'!$C$2:$G$2,'Datos de Entrada'!$C$61:$G$61)</f>
        <v>20650</v>
      </c>
      <c r="Q19" s="20">
        <f>LOOKUP(Q1,'Datos de Entrada'!$C$2:$G$2,'Datos de Entrada'!$C$61:$G$61)</f>
        <v>20650</v>
      </c>
      <c r="R19" s="20">
        <f>LOOKUP(R1,'Datos de Entrada'!$C$2:$G$2,'Datos de Entrada'!$C$61:$G$61)</f>
        <v>20650</v>
      </c>
      <c r="S19" s="20">
        <f>LOOKUP(S1,'Datos de Entrada'!$C$2:$G$2,'Datos de Entrada'!$C$61:$G$61)</f>
        <v>20650</v>
      </c>
      <c r="T19" s="20">
        <f>LOOKUP(T1,'Datos de Entrada'!$C$2:$G$2,'Datos de Entrada'!$C$61:$G$61)</f>
        <v>20650</v>
      </c>
      <c r="U19" s="20">
        <f>LOOKUP(U1,'Datos de Entrada'!$C$2:$G$2,'Datos de Entrada'!$C$61:$G$61)</f>
        <v>20650</v>
      </c>
      <c r="V19" s="20">
        <f>LOOKUP(V1,'Datos de Entrada'!$C$2:$G$2,'Datos de Entrada'!$C$61:$G$61)</f>
        <v>20650</v>
      </c>
      <c r="W19" s="20">
        <f>LOOKUP(W1,'Datos de Entrada'!$C$2:$G$2,'Datos de Entrada'!$C$61:$G$61)</f>
        <v>20650</v>
      </c>
      <c r="X19" s="20">
        <f>LOOKUP(X1,'Datos de Entrada'!$C$2:$G$2,'Datos de Entrada'!$C$61:$G$61)</f>
        <v>20650</v>
      </c>
      <c r="Y19" s="20">
        <f>LOOKUP(Y1,'Datos de Entrada'!$C$2:$G$2,'Datos de Entrada'!$C$61:$G$61)</f>
        <v>20650</v>
      </c>
      <c r="Z19" s="20">
        <f>LOOKUP(Z1,'Datos de Entrada'!$C$2:$G$2,'Datos de Entrada'!$C$61:$G$61)</f>
        <v>20650</v>
      </c>
      <c r="AA19" s="20">
        <f>LOOKUP(AA1,'Datos de Entrada'!$C$2:$G$2,'Datos de Entrada'!$C$61:$G$61)</f>
        <v>21331.449999999997</v>
      </c>
      <c r="AB19" s="20">
        <f>LOOKUP(AB1,'Datos de Entrada'!$C$2:$G$2,'Datos de Entrada'!$C$61:$G$61)</f>
        <v>21331.449999999997</v>
      </c>
      <c r="AC19" s="20">
        <f>LOOKUP(AC1,'Datos de Entrada'!$C$2:$G$2,'Datos de Entrada'!$C$61:$G$61)</f>
        <v>21331.449999999997</v>
      </c>
      <c r="AD19" s="20">
        <f>LOOKUP(AD1,'Datos de Entrada'!$C$2:$G$2,'Datos de Entrada'!$C$61:$G$61)</f>
        <v>21331.449999999997</v>
      </c>
      <c r="AE19" s="20">
        <f>LOOKUP(AE1,'Datos de Entrada'!$C$2:$G$2,'Datos de Entrada'!$C$61:$G$61)</f>
        <v>21331.449999999997</v>
      </c>
      <c r="AF19" s="20">
        <f>LOOKUP(AF1,'Datos de Entrada'!$C$2:$G$2,'Datos de Entrada'!$C$61:$G$61)</f>
        <v>21331.449999999997</v>
      </c>
      <c r="AG19" s="20">
        <f>LOOKUP(AG1,'Datos de Entrada'!$C$2:$G$2,'Datos de Entrada'!$C$61:$G$61)</f>
        <v>21331.449999999997</v>
      </c>
      <c r="AH19" s="20">
        <f>LOOKUP(AH1,'Datos de Entrada'!$C$2:$G$2,'Datos de Entrada'!$C$61:$G$61)</f>
        <v>21331.449999999997</v>
      </c>
      <c r="AI19" s="20">
        <f>LOOKUP(AI1,'Datos de Entrada'!$C$2:$G$2,'Datos de Entrada'!$C$61:$G$61)</f>
        <v>21331.449999999997</v>
      </c>
      <c r="AJ19" s="20">
        <f>LOOKUP(AJ1,'Datos de Entrada'!$C$2:$G$2,'Datos de Entrada'!$C$61:$G$61)</f>
        <v>21331.449999999997</v>
      </c>
      <c r="AK19" s="20">
        <f>LOOKUP(AK1,'Datos de Entrada'!$C$2:$G$2,'Datos de Entrada'!$C$61:$G$61)</f>
        <v>21331.449999999997</v>
      </c>
      <c r="AL19" s="20">
        <f>LOOKUP(AL1,'Datos de Entrada'!$C$2:$G$2,'Datos de Entrada'!$C$61:$G$61)</f>
        <v>21331.449999999997</v>
      </c>
      <c r="AM19" s="20">
        <f>LOOKUP(AM1,'Datos de Entrada'!$C$2:$G$2,'Datos de Entrada'!$C$61:$G$61)</f>
        <v>22052.453009999997</v>
      </c>
      <c r="AN19" s="20">
        <f>LOOKUP(AN1,'Datos de Entrada'!$C$2:$G$2,'Datos de Entrada'!$C$61:$G$61)</f>
        <v>22052.453009999997</v>
      </c>
      <c r="AO19" s="20">
        <f>LOOKUP(AO1,'Datos de Entrada'!$C$2:$G$2,'Datos de Entrada'!$C$61:$G$61)</f>
        <v>22052.453009999997</v>
      </c>
      <c r="AP19" s="20">
        <f>LOOKUP(AP1,'Datos de Entrada'!$C$2:$G$2,'Datos de Entrada'!$C$61:$G$61)</f>
        <v>22052.453009999997</v>
      </c>
      <c r="AQ19" s="20">
        <f>LOOKUP(AQ1,'Datos de Entrada'!$C$2:$G$2,'Datos de Entrada'!$C$61:$G$61)</f>
        <v>22052.453009999997</v>
      </c>
      <c r="AR19" s="20">
        <f>LOOKUP(AR1,'Datos de Entrada'!$C$2:$G$2,'Datos de Entrada'!$C$61:$G$61)</f>
        <v>22052.453009999997</v>
      </c>
      <c r="AS19" s="20">
        <f>LOOKUP(AS1,'Datos de Entrada'!$C$2:$G$2,'Datos de Entrada'!$C$61:$G$61)</f>
        <v>22052.453009999997</v>
      </c>
      <c r="AT19" s="20">
        <f>LOOKUP(AT1,'Datos de Entrada'!$C$2:$G$2,'Datos de Entrada'!$C$61:$G$61)</f>
        <v>22052.453009999997</v>
      </c>
      <c r="AU19" s="20">
        <f>LOOKUP(AU1,'Datos de Entrada'!$C$2:$G$2,'Datos de Entrada'!$C$61:$G$61)</f>
        <v>22052.453009999997</v>
      </c>
      <c r="AV19" s="20">
        <f>LOOKUP(AV1,'Datos de Entrada'!$C$2:$G$2,'Datos de Entrada'!$C$61:$G$61)</f>
        <v>22052.453009999997</v>
      </c>
      <c r="AW19" s="20">
        <f>LOOKUP(AW1,'Datos de Entrada'!$C$2:$G$2,'Datos de Entrada'!$C$61:$G$61)</f>
        <v>22052.453009999997</v>
      </c>
      <c r="AX19" s="20">
        <f>LOOKUP(AX1,'Datos de Entrada'!$C$2:$G$2,'Datos de Entrada'!$C$61:$G$61)</f>
        <v>22052.453009999997</v>
      </c>
      <c r="AY19" s="20">
        <f>LOOKUP(AY1,'Datos de Entrada'!$C$2:$G$2,'Datos de Entrada'!$C$61:$G$61)</f>
        <v>22813.262638844997</v>
      </c>
      <c r="AZ19" s="20">
        <f>LOOKUP(AZ1,'Datos de Entrada'!$C$2:$G$2,'Datos de Entrada'!$C$61:$G$61)</f>
        <v>22813.262638844997</v>
      </c>
      <c r="BA19" s="20">
        <f>LOOKUP(BA1,'Datos de Entrada'!$C$2:$G$2,'Datos de Entrada'!$C$61:$G$61)</f>
        <v>22813.262638844997</v>
      </c>
      <c r="BB19" s="20">
        <f>LOOKUP(BB1,'Datos de Entrada'!$C$2:$G$2,'Datos de Entrada'!$C$61:$G$61)</f>
        <v>22813.262638844997</v>
      </c>
      <c r="BC19" s="20">
        <f>LOOKUP(BC1,'Datos de Entrada'!$C$2:$G$2,'Datos de Entrada'!$C$61:$G$61)</f>
        <v>22813.262638844997</v>
      </c>
      <c r="BD19" s="20">
        <f>LOOKUP(BD1,'Datos de Entrada'!$C$2:$G$2,'Datos de Entrada'!$C$61:$G$61)</f>
        <v>22813.262638844997</v>
      </c>
      <c r="BE19" s="20">
        <f>LOOKUP(BE1,'Datos de Entrada'!$C$2:$G$2,'Datos de Entrada'!$C$61:$G$61)</f>
        <v>22813.262638844997</v>
      </c>
      <c r="BF19" s="20">
        <f>LOOKUP(BF1,'Datos de Entrada'!$C$2:$G$2,'Datos de Entrada'!$C$61:$G$61)</f>
        <v>22813.262638844997</v>
      </c>
      <c r="BG19" s="20">
        <f>LOOKUP(BG1,'Datos de Entrada'!$C$2:$G$2,'Datos de Entrada'!$C$61:$G$61)</f>
        <v>22813.262638844997</v>
      </c>
      <c r="BH19" s="20">
        <f>LOOKUP(BH1,'Datos de Entrada'!$C$2:$G$2,'Datos de Entrada'!$C$61:$G$61)</f>
        <v>22813.262638844997</v>
      </c>
      <c r="BI19" s="20">
        <f>LOOKUP(BI1,'Datos de Entrada'!$C$2:$G$2,'Datos de Entrada'!$C$61:$G$61)</f>
        <v>22813.262638844997</v>
      </c>
      <c r="BJ19" s="20">
        <f>LOOKUP(BJ1,'Datos de Entrada'!$C$2:$G$2,'Datos de Entrada'!$C$61:$G$61)</f>
        <v>22813.262638844997</v>
      </c>
    </row>
    <row r="20" spans="1:62" x14ac:dyDescent="0.25">
      <c r="A20" s="6" t="str">
        <f>'Datos de Entrada'!A62</f>
        <v xml:space="preserve">Articulos de aseo </v>
      </c>
      <c r="C20" s="20">
        <f>LOOKUP(C1,'Datos de Entrada'!$C$2:$G$2,'Datos de Entrada'!$C$62:$G$62)</f>
        <v>30000</v>
      </c>
      <c r="D20" s="20">
        <f>LOOKUP(D1,'Datos de Entrada'!$C$2:$G$2,'Datos de Entrada'!$C$62:$G$62)</f>
        <v>30000</v>
      </c>
      <c r="E20" s="20">
        <f>LOOKUP(E1,'Datos de Entrada'!$C$2:$G$2,'Datos de Entrada'!$C$62:$G$62)</f>
        <v>30000</v>
      </c>
      <c r="F20" s="20">
        <f>LOOKUP(F1,'Datos de Entrada'!$C$2:$G$2,'Datos de Entrada'!$C$62:$G$62)</f>
        <v>30000</v>
      </c>
      <c r="G20" s="20">
        <f>LOOKUP(G1,'Datos de Entrada'!$C$2:$G$2,'Datos de Entrada'!$C$62:$G$62)</f>
        <v>30000</v>
      </c>
      <c r="H20" s="20">
        <f>LOOKUP(H1,'Datos de Entrada'!$C$2:$G$2,'Datos de Entrada'!$C$62:$G$62)</f>
        <v>30000</v>
      </c>
      <c r="I20" s="20">
        <f>LOOKUP(I1,'Datos de Entrada'!$C$2:$G$2,'Datos de Entrada'!$C$62:$G$62)</f>
        <v>30000</v>
      </c>
      <c r="J20" s="20">
        <f>LOOKUP(J1,'Datos de Entrada'!$C$2:$G$2,'Datos de Entrada'!$C$62:$G$62)</f>
        <v>30000</v>
      </c>
      <c r="K20" s="20">
        <f>LOOKUP(K1,'Datos de Entrada'!$C$2:$G$2,'Datos de Entrada'!$C$62:$G$62)</f>
        <v>30000</v>
      </c>
      <c r="L20" s="20">
        <f>LOOKUP(L1,'Datos de Entrada'!$C$2:$G$2,'Datos de Entrada'!$C$62:$G$62)</f>
        <v>30000</v>
      </c>
      <c r="M20" s="20">
        <f>LOOKUP(M1,'Datos de Entrada'!$C$2:$G$2,'Datos de Entrada'!$C$62:$G$62)</f>
        <v>30000</v>
      </c>
      <c r="N20" s="20">
        <f>LOOKUP(N1,'Datos de Entrada'!$C$2:$G$2,'Datos de Entrada'!$C$62:$G$62)</f>
        <v>30000</v>
      </c>
      <c r="O20" s="20">
        <f>LOOKUP(O1,'Datos de Entrada'!$C$2:$G$2,'Datos de Entrada'!$C$62:$G$62)</f>
        <v>30975</v>
      </c>
      <c r="P20" s="20">
        <f>LOOKUP(P1,'Datos de Entrada'!$C$2:$G$2,'Datos de Entrada'!$C$62:$G$62)</f>
        <v>30975</v>
      </c>
      <c r="Q20" s="20">
        <f>LOOKUP(Q1,'Datos de Entrada'!$C$2:$G$2,'Datos de Entrada'!$C$62:$G$62)</f>
        <v>30975</v>
      </c>
      <c r="R20" s="20">
        <f>LOOKUP(R1,'Datos de Entrada'!$C$2:$G$2,'Datos de Entrada'!$C$62:$G$62)</f>
        <v>30975</v>
      </c>
      <c r="S20" s="20">
        <f>LOOKUP(S1,'Datos de Entrada'!$C$2:$G$2,'Datos de Entrada'!$C$62:$G$62)</f>
        <v>30975</v>
      </c>
      <c r="T20" s="20">
        <f>LOOKUP(T1,'Datos de Entrada'!$C$2:$G$2,'Datos de Entrada'!$C$62:$G$62)</f>
        <v>30975</v>
      </c>
      <c r="U20" s="20">
        <f>LOOKUP(U1,'Datos de Entrada'!$C$2:$G$2,'Datos de Entrada'!$C$62:$G$62)</f>
        <v>30975</v>
      </c>
      <c r="V20" s="20">
        <f>LOOKUP(V1,'Datos de Entrada'!$C$2:$G$2,'Datos de Entrada'!$C$62:$G$62)</f>
        <v>30975</v>
      </c>
      <c r="W20" s="20">
        <f>LOOKUP(W1,'Datos de Entrada'!$C$2:$G$2,'Datos de Entrada'!$C$62:$G$62)</f>
        <v>30975</v>
      </c>
      <c r="X20" s="20">
        <f>LOOKUP(X1,'Datos de Entrada'!$C$2:$G$2,'Datos de Entrada'!$C$62:$G$62)</f>
        <v>30975</v>
      </c>
      <c r="Y20" s="20">
        <f>LOOKUP(Y1,'Datos de Entrada'!$C$2:$G$2,'Datos de Entrada'!$C$62:$G$62)</f>
        <v>30975</v>
      </c>
      <c r="Z20" s="20">
        <f>LOOKUP(Z1,'Datos de Entrada'!$C$2:$G$2,'Datos de Entrada'!$C$62:$G$62)</f>
        <v>30975</v>
      </c>
      <c r="AA20" s="20">
        <f>LOOKUP(AA1,'Datos de Entrada'!$C$2:$G$2,'Datos de Entrada'!$C$62:$G$62)</f>
        <v>31997.174999999999</v>
      </c>
      <c r="AB20" s="20">
        <f>LOOKUP(AB1,'Datos de Entrada'!$C$2:$G$2,'Datos de Entrada'!$C$62:$G$62)</f>
        <v>31997.174999999999</v>
      </c>
      <c r="AC20" s="20">
        <f>LOOKUP(AC1,'Datos de Entrada'!$C$2:$G$2,'Datos de Entrada'!$C$62:$G$62)</f>
        <v>31997.174999999999</v>
      </c>
      <c r="AD20" s="20">
        <f>LOOKUP(AD1,'Datos de Entrada'!$C$2:$G$2,'Datos de Entrada'!$C$62:$G$62)</f>
        <v>31997.174999999999</v>
      </c>
      <c r="AE20" s="20">
        <f>LOOKUP(AE1,'Datos de Entrada'!$C$2:$G$2,'Datos de Entrada'!$C$62:$G$62)</f>
        <v>31997.174999999999</v>
      </c>
      <c r="AF20" s="20">
        <f>LOOKUP(AF1,'Datos de Entrada'!$C$2:$G$2,'Datos de Entrada'!$C$62:$G$62)</f>
        <v>31997.174999999999</v>
      </c>
      <c r="AG20" s="20">
        <f>LOOKUP(AG1,'Datos de Entrada'!$C$2:$G$2,'Datos de Entrada'!$C$62:$G$62)</f>
        <v>31997.174999999999</v>
      </c>
      <c r="AH20" s="20">
        <f>LOOKUP(AH1,'Datos de Entrada'!$C$2:$G$2,'Datos de Entrada'!$C$62:$G$62)</f>
        <v>31997.174999999999</v>
      </c>
      <c r="AI20" s="20">
        <f>LOOKUP(AI1,'Datos de Entrada'!$C$2:$G$2,'Datos de Entrada'!$C$62:$G$62)</f>
        <v>31997.174999999999</v>
      </c>
      <c r="AJ20" s="20">
        <f>LOOKUP(AJ1,'Datos de Entrada'!$C$2:$G$2,'Datos de Entrada'!$C$62:$G$62)</f>
        <v>31997.174999999999</v>
      </c>
      <c r="AK20" s="20">
        <f>LOOKUP(AK1,'Datos de Entrada'!$C$2:$G$2,'Datos de Entrada'!$C$62:$G$62)</f>
        <v>31997.174999999999</v>
      </c>
      <c r="AL20" s="20">
        <f>LOOKUP(AL1,'Datos de Entrada'!$C$2:$G$2,'Datos de Entrada'!$C$62:$G$62)</f>
        <v>31997.174999999999</v>
      </c>
      <c r="AM20" s="20">
        <f>LOOKUP(AM1,'Datos de Entrada'!$C$2:$G$2,'Datos de Entrada'!$C$62:$G$62)</f>
        <v>33078.679515000003</v>
      </c>
      <c r="AN20" s="20">
        <f>LOOKUP(AN1,'Datos de Entrada'!$C$2:$G$2,'Datos de Entrada'!$C$62:$G$62)</f>
        <v>33078.679515000003</v>
      </c>
      <c r="AO20" s="20">
        <f>LOOKUP(AO1,'Datos de Entrada'!$C$2:$G$2,'Datos de Entrada'!$C$62:$G$62)</f>
        <v>33078.679515000003</v>
      </c>
      <c r="AP20" s="20">
        <f>LOOKUP(AP1,'Datos de Entrada'!$C$2:$G$2,'Datos de Entrada'!$C$62:$G$62)</f>
        <v>33078.679515000003</v>
      </c>
      <c r="AQ20" s="20">
        <f>LOOKUP(AQ1,'Datos de Entrada'!$C$2:$G$2,'Datos de Entrada'!$C$62:$G$62)</f>
        <v>33078.679515000003</v>
      </c>
      <c r="AR20" s="20">
        <f>LOOKUP(AR1,'Datos de Entrada'!$C$2:$G$2,'Datos de Entrada'!$C$62:$G$62)</f>
        <v>33078.679515000003</v>
      </c>
      <c r="AS20" s="20">
        <f>LOOKUP(AS1,'Datos de Entrada'!$C$2:$G$2,'Datos de Entrada'!$C$62:$G$62)</f>
        <v>33078.679515000003</v>
      </c>
      <c r="AT20" s="20">
        <f>LOOKUP(AT1,'Datos de Entrada'!$C$2:$G$2,'Datos de Entrada'!$C$62:$G$62)</f>
        <v>33078.679515000003</v>
      </c>
      <c r="AU20" s="20">
        <f>LOOKUP(AU1,'Datos de Entrada'!$C$2:$G$2,'Datos de Entrada'!$C$62:$G$62)</f>
        <v>33078.679515000003</v>
      </c>
      <c r="AV20" s="20">
        <f>LOOKUP(AV1,'Datos de Entrada'!$C$2:$G$2,'Datos de Entrada'!$C$62:$G$62)</f>
        <v>33078.679515000003</v>
      </c>
      <c r="AW20" s="20">
        <f>LOOKUP(AW1,'Datos de Entrada'!$C$2:$G$2,'Datos de Entrada'!$C$62:$G$62)</f>
        <v>33078.679515000003</v>
      </c>
      <c r="AX20" s="20">
        <f>LOOKUP(AX1,'Datos de Entrada'!$C$2:$G$2,'Datos de Entrada'!$C$62:$G$62)</f>
        <v>33078.679515000003</v>
      </c>
      <c r="AY20" s="20">
        <f>LOOKUP(AY1,'Datos de Entrada'!$C$2:$G$2,'Datos de Entrada'!$C$62:$G$62)</f>
        <v>34219.893958267501</v>
      </c>
      <c r="AZ20" s="20">
        <f>LOOKUP(AZ1,'Datos de Entrada'!$C$2:$G$2,'Datos de Entrada'!$C$62:$G$62)</f>
        <v>34219.893958267501</v>
      </c>
      <c r="BA20" s="20">
        <f>LOOKUP(BA1,'Datos de Entrada'!$C$2:$G$2,'Datos de Entrada'!$C$62:$G$62)</f>
        <v>34219.893958267501</v>
      </c>
      <c r="BB20" s="20">
        <f>LOOKUP(BB1,'Datos de Entrada'!$C$2:$G$2,'Datos de Entrada'!$C$62:$G$62)</f>
        <v>34219.893958267501</v>
      </c>
      <c r="BC20" s="20">
        <f>LOOKUP(BC1,'Datos de Entrada'!$C$2:$G$2,'Datos de Entrada'!$C$62:$G$62)</f>
        <v>34219.893958267501</v>
      </c>
      <c r="BD20" s="20">
        <f>LOOKUP(BD1,'Datos de Entrada'!$C$2:$G$2,'Datos de Entrada'!$C$62:$G$62)</f>
        <v>34219.893958267501</v>
      </c>
      <c r="BE20" s="20">
        <f>LOOKUP(BE1,'Datos de Entrada'!$C$2:$G$2,'Datos de Entrada'!$C$62:$G$62)</f>
        <v>34219.893958267501</v>
      </c>
      <c r="BF20" s="20">
        <f>LOOKUP(BF1,'Datos de Entrada'!$C$2:$G$2,'Datos de Entrada'!$C$62:$G$62)</f>
        <v>34219.893958267501</v>
      </c>
      <c r="BG20" s="20">
        <f>LOOKUP(BG1,'Datos de Entrada'!$C$2:$G$2,'Datos de Entrada'!$C$62:$G$62)</f>
        <v>34219.893958267501</v>
      </c>
      <c r="BH20" s="20">
        <f>LOOKUP(BH1,'Datos de Entrada'!$C$2:$G$2,'Datos de Entrada'!$C$62:$G$62)</f>
        <v>34219.893958267501</v>
      </c>
      <c r="BI20" s="20">
        <f>LOOKUP(BI1,'Datos de Entrada'!$C$2:$G$2,'Datos de Entrada'!$C$62:$G$62)</f>
        <v>34219.893958267501</v>
      </c>
      <c r="BJ20" s="20">
        <f>LOOKUP(BJ1,'Datos de Entrada'!$C$2:$G$2,'Datos de Entrada'!$C$62:$G$62)</f>
        <v>34219.893958267501</v>
      </c>
    </row>
    <row r="22" spans="1:62" x14ac:dyDescent="0.25">
      <c r="A22" s="25" t="s">
        <v>61</v>
      </c>
      <c r="B22" s="24"/>
      <c r="C22" s="32">
        <f>SUM(C14:C20)</f>
        <v>1460000</v>
      </c>
      <c r="D22" s="32">
        <f t="shared" ref="D22:BJ22" si="6">SUM(D14:D20)</f>
        <v>1460000</v>
      </c>
      <c r="E22" s="32">
        <f t="shared" si="6"/>
        <v>1460000</v>
      </c>
      <c r="F22" s="32">
        <f t="shared" si="6"/>
        <v>1460000</v>
      </c>
      <c r="G22" s="32">
        <f t="shared" si="6"/>
        <v>1460000</v>
      </c>
      <c r="H22" s="32">
        <f t="shared" si="6"/>
        <v>1460000</v>
      </c>
      <c r="I22" s="32">
        <f t="shared" si="6"/>
        <v>1460000</v>
      </c>
      <c r="J22" s="32">
        <f t="shared" si="6"/>
        <v>1460000</v>
      </c>
      <c r="K22" s="32">
        <f t="shared" si="6"/>
        <v>1460000</v>
      </c>
      <c r="L22" s="32">
        <f t="shared" si="6"/>
        <v>1460000</v>
      </c>
      <c r="M22" s="32">
        <f t="shared" si="6"/>
        <v>1460000</v>
      </c>
      <c r="N22" s="32">
        <f t="shared" si="6"/>
        <v>1460000</v>
      </c>
      <c r="O22" s="32">
        <f t="shared" si="6"/>
        <v>1507450</v>
      </c>
      <c r="P22" s="32">
        <f t="shared" si="6"/>
        <v>1507450</v>
      </c>
      <c r="Q22" s="32">
        <f t="shared" si="6"/>
        <v>1507450</v>
      </c>
      <c r="R22" s="32">
        <f t="shared" si="6"/>
        <v>1507450</v>
      </c>
      <c r="S22" s="32">
        <f t="shared" si="6"/>
        <v>1507450</v>
      </c>
      <c r="T22" s="32">
        <f t="shared" si="6"/>
        <v>1507450</v>
      </c>
      <c r="U22" s="32">
        <f t="shared" si="6"/>
        <v>1507450</v>
      </c>
      <c r="V22" s="32">
        <f t="shared" si="6"/>
        <v>1507450</v>
      </c>
      <c r="W22" s="32">
        <f t="shared" si="6"/>
        <v>1507450</v>
      </c>
      <c r="X22" s="32">
        <f t="shared" si="6"/>
        <v>1507450</v>
      </c>
      <c r="Y22" s="32">
        <f t="shared" si="6"/>
        <v>1507450</v>
      </c>
      <c r="Z22" s="32">
        <f t="shared" si="6"/>
        <v>1507450</v>
      </c>
      <c r="AA22" s="32">
        <f t="shared" si="6"/>
        <v>1557195.85</v>
      </c>
      <c r="AB22" s="32">
        <f t="shared" si="6"/>
        <v>1557195.85</v>
      </c>
      <c r="AC22" s="32">
        <f t="shared" si="6"/>
        <v>1557195.85</v>
      </c>
      <c r="AD22" s="32">
        <f t="shared" si="6"/>
        <v>1557195.85</v>
      </c>
      <c r="AE22" s="32">
        <f t="shared" si="6"/>
        <v>1557195.85</v>
      </c>
      <c r="AF22" s="32">
        <f t="shared" si="6"/>
        <v>1557195.85</v>
      </c>
      <c r="AG22" s="32">
        <f t="shared" si="6"/>
        <v>1557195.85</v>
      </c>
      <c r="AH22" s="32">
        <f t="shared" si="6"/>
        <v>1557195.85</v>
      </c>
      <c r="AI22" s="32">
        <f t="shared" si="6"/>
        <v>1557195.85</v>
      </c>
      <c r="AJ22" s="32">
        <f t="shared" si="6"/>
        <v>1557195.85</v>
      </c>
      <c r="AK22" s="32">
        <f t="shared" si="6"/>
        <v>1557195.85</v>
      </c>
      <c r="AL22" s="32">
        <f t="shared" si="6"/>
        <v>1557195.85</v>
      </c>
      <c r="AM22" s="32">
        <f t="shared" si="6"/>
        <v>1609829.0697300001</v>
      </c>
      <c r="AN22" s="32">
        <f t="shared" si="6"/>
        <v>1609829.0697300001</v>
      </c>
      <c r="AO22" s="32">
        <f t="shared" si="6"/>
        <v>1609829.0697300001</v>
      </c>
      <c r="AP22" s="32">
        <f t="shared" si="6"/>
        <v>1609829.0697300001</v>
      </c>
      <c r="AQ22" s="32">
        <f t="shared" si="6"/>
        <v>1609829.0697300001</v>
      </c>
      <c r="AR22" s="32">
        <f t="shared" si="6"/>
        <v>1609829.0697300001</v>
      </c>
      <c r="AS22" s="32">
        <f t="shared" si="6"/>
        <v>1609829.0697300001</v>
      </c>
      <c r="AT22" s="32">
        <f t="shared" si="6"/>
        <v>1609829.0697300001</v>
      </c>
      <c r="AU22" s="32">
        <f t="shared" si="6"/>
        <v>1609829.0697300001</v>
      </c>
      <c r="AV22" s="32">
        <f t="shared" si="6"/>
        <v>1609829.0697300001</v>
      </c>
      <c r="AW22" s="32">
        <f t="shared" si="6"/>
        <v>1609829.0697300001</v>
      </c>
      <c r="AX22" s="32">
        <f t="shared" si="6"/>
        <v>1609829.0697300001</v>
      </c>
      <c r="AY22" s="32">
        <f t="shared" si="6"/>
        <v>1665368.1726356852</v>
      </c>
      <c r="AZ22" s="32">
        <f t="shared" si="6"/>
        <v>1665368.1726356852</v>
      </c>
      <c r="BA22" s="32">
        <f t="shared" si="6"/>
        <v>1665368.1726356852</v>
      </c>
      <c r="BB22" s="32">
        <f t="shared" si="6"/>
        <v>1665368.1726356852</v>
      </c>
      <c r="BC22" s="32">
        <f t="shared" si="6"/>
        <v>1665368.1726356852</v>
      </c>
      <c r="BD22" s="32">
        <f t="shared" si="6"/>
        <v>1665368.1726356852</v>
      </c>
      <c r="BE22" s="32">
        <f t="shared" si="6"/>
        <v>1665368.1726356852</v>
      </c>
      <c r="BF22" s="32">
        <f t="shared" si="6"/>
        <v>1665368.1726356852</v>
      </c>
      <c r="BG22" s="32">
        <f t="shared" si="6"/>
        <v>1665368.1726356852</v>
      </c>
      <c r="BH22" s="32">
        <f t="shared" si="6"/>
        <v>1665368.1726356852</v>
      </c>
      <c r="BI22" s="32">
        <f t="shared" si="6"/>
        <v>1665368.1726356852</v>
      </c>
      <c r="BJ22" s="32">
        <f t="shared" si="6"/>
        <v>1665368.1726356852</v>
      </c>
    </row>
    <row r="23" spans="1:62" x14ac:dyDescent="0.25">
      <c r="A23" s="25" t="s">
        <v>62</v>
      </c>
      <c r="B23" s="24"/>
      <c r="C23" s="32">
        <f>C22</f>
        <v>1460000</v>
      </c>
      <c r="D23" s="33">
        <f t="shared" ref="D23:N23" si="7">C23+D22</f>
        <v>2920000</v>
      </c>
      <c r="E23" s="33">
        <f t="shared" si="7"/>
        <v>4380000</v>
      </c>
      <c r="F23" s="33">
        <f t="shared" si="7"/>
        <v>5840000</v>
      </c>
      <c r="G23" s="33">
        <f t="shared" si="7"/>
        <v>7300000</v>
      </c>
      <c r="H23" s="33">
        <f t="shared" si="7"/>
        <v>8760000</v>
      </c>
      <c r="I23" s="33">
        <f t="shared" si="7"/>
        <v>10220000</v>
      </c>
      <c r="J23" s="33">
        <f t="shared" si="7"/>
        <v>11680000</v>
      </c>
      <c r="K23" s="33">
        <f t="shared" si="7"/>
        <v>13140000</v>
      </c>
      <c r="L23" s="33">
        <f t="shared" si="7"/>
        <v>14600000</v>
      </c>
      <c r="M23" s="33">
        <f t="shared" si="7"/>
        <v>16060000</v>
      </c>
      <c r="N23" s="33">
        <f t="shared" si="7"/>
        <v>17520000</v>
      </c>
      <c r="O23" s="32">
        <f>O22</f>
        <v>1507450</v>
      </c>
      <c r="P23" s="33">
        <f t="shared" ref="P23:Z23" si="8">O23+P22</f>
        <v>3014900</v>
      </c>
      <c r="Q23" s="33">
        <f t="shared" si="8"/>
        <v>4522350</v>
      </c>
      <c r="R23" s="33">
        <f t="shared" si="8"/>
        <v>6029800</v>
      </c>
      <c r="S23" s="33">
        <f t="shared" si="8"/>
        <v>7537250</v>
      </c>
      <c r="T23" s="33">
        <f t="shared" si="8"/>
        <v>9044700</v>
      </c>
      <c r="U23" s="33">
        <f t="shared" si="8"/>
        <v>10552150</v>
      </c>
      <c r="V23" s="33">
        <f t="shared" si="8"/>
        <v>12059600</v>
      </c>
      <c r="W23" s="33">
        <f t="shared" si="8"/>
        <v>13567050</v>
      </c>
      <c r="X23" s="33">
        <f t="shared" si="8"/>
        <v>15074500</v>
      </c>
      <c r="Y23" s="33">
        <f t="shared" si="8"/>
        <v>16581950</v>
      </c>
      <c r="Z23" s="102">
        <f t="shared" si="8"/>
        <v>18089400</v>
      </c>
      <c r="AA23" s="32">
        <f>AA22</f>
        <v>1557195.85</v>
      </c>
      <c r="AB23" s="33">
        <f t="shared" ref="AB23:AL23" si="9">AA23+AB22</f>
        <v>3114391.7</v>
      </c>
      <c r="AC23" s="33">
        <f t="shared" si="9"/>
        <v>4671587.5500000007</v>
      </c>
      <c r="AD23" s="33">
        <f t="shared" si="9"/>
        <v>6228783.4000000004</v>
      </c>
      <c r="AE23" s="33">
        <f t="shared" si="9"/>
        <v>7785979.25</v>
      </c>
      <c r="AF23" s="33">
        <f t="shared" si="9"/>
        <v>9343175.0999999996</v>
      </c>
      <c r="AG23" s="33">
        <f t="shared" si="9"/>
        <v>10900370.949999999</v>
      </c>
      <c r="AH23" s="33">
        <f t="shared" si="9"/>
        <v>12457566.799999999</v>
      </c>
      <c r="AI23" s="33">
        <f t="shared" si="9"/>
        <v>14014762.649999999</v>
      </c>
      <c r="AJ23" s="33">
        <f t="shared" si="9"/>
        <v>15571958.499999998</v>
      </c>
      <c r="AK23" s="33">
        <f t="shared" si="9"/>
        <v>17129154.349999998</v>
      </c>
      <c r="AL23" s="102">
        <f t="shared" si="9"/>
        <v>18686350.199999999</v>
      </c>
      <c r="AM23" s="32">
        <f>AM22</f>
        <v>1609829.0697300001</v>
      </c>
      <c r="AN23" s="33">
        <f t="shared" ref="AN23:BJ23" si="10">AM23+AN22</f>
        <v>3219658.1394600002</v>
      </c>
      <c r="AO23" s="33">
        <f t="shared" si="10"/>
        <v>4829487.2091899998</v>
      </c>
      <c r="AP23" s="33">
        <f t="shared" si="10"/>
        <v>6439316.2789200004</v>
      </c>
      <c r="AQ23" s="33">
        <f t="shared" si="10"/>
        <v>8049145.348650001</v>
      </c>
      <c r="AR23" s="33">
        <f t="shared" si="10"/>
        <v>9658974.4183800016</v>
      </c>
      <c r="AS23" s="33">
        <f t="shared" si="10"/>
        <v>11268803.488110002</v>
      </c>
      <c r="AT23" s="33">
        <f t="shared" si="10"/>
        <v>12878632.557840003</v>
      </c>
      <c r="AU23" s="33">
        <f t="shared" si="10"/>
        <v>14488461.627570003</v>
      </c>
      <c r="AV23" s="33">
        <f t="shared" si="10"/>
        <v>16098290.697300004</v>
      </c>
      <c r="AW23" s="33">
        <f t="shared" si="10"/>
        <v>17708119.767030004</v>
      </c>
      <c r="AX23" s="102">
        <f t="shared" si="10"/>
        <v>19317948.836760003</v>
      </c>
      <c r="AY23" s="32">
        <f>AY22</f>
        <v>1665368.1726356852</v>
      </c>
      <c r="AZ23" s="33">
        <f t="shared" si="10"/>
        <v>3330736.3452713704</v>
      </c>
      <c r="BA23" s="33">
        <f t="shared" si="10"/>
        <v>4996104.5179070551</v>
      </c>
      <c r="BB23" s="33">
        <f t="shared" si="10"/>
        <v>6661472.6905427407</v>
      </c>
      <c r="BC23" s="33">
        <f t="shared" si="10"/>
        <v>8326840.8631784264</v>
      </c>
      <c r="BD23" s="33">
        <f t="shared" si="10"/>
        <v>9992209.0358141121</v>
      </c>
      <c r="BE23" s="33">
        <f t="shared" si="10"/>
        <v>11657577.208449798</v>
      </c>
      <c r="BF23" s="33">
        <f t="shared" si="10"/>
        <v>13322945.381085483</v>
      </c>
      <c r="BG23" s="33">
        <f t="shared" si="10"/>
        <v>14988313.553721169</v>
      </c>
      <c r="BH23" s="33">
        <f t="shared" si="10"/>
        <v>16653681.726356855</v>
      </c>
      <c r="BI23" s="33">
        <f t="shared" si="10"/>
        <v>18319049.898992538</v>
      </c>
      <c r="BJ23" s="33">
        <f t="shared" si="10"/>
        <v>19984418.071628224</v>
      </c>
    </row>
    <row r="25" spans="1:62" x14ac:dyDescent="0.25">
      <c r="A25" s="4" t="s">
        <v>216</v>
      </c>
      <c r="C25" s="47">
        <f>C22+C10</f>
        <v>2520000</v>
      </c>
      <c r="D25" s="47"/>
      <c r="E25" s="47"/>
      <c r="F25" s="47"/>
      <c r="AX25" s="4">
        <f>Nomina!AN125</f>
        <v>12237272.985387713</v>
      </c>
    </row>
    <row r="26" spans="1:62" x14ac:dyDescent="0.25">
      <c r="A26" s="4" t="s">
        <v>217</v>
      </c>
      <c r="C26" s="47">
        <f>C25+Nomina!C127</f>
        <v>16651658</v>
      </c>
      <c r="D26" s="47">
        <f>SUM(C25:C26)</f>
        <v>19171658</v>
      </c>
      <c r="E26" s="47">
        <f>+D26*12</f>
        <v>230059896</v>
      </c>
      <c r="F26" s="47"/>
      <c r="AX26" s="31">
        <f>+AX23+AX25</f>
        <v>31555221.822147716</v>
      </c>
    </row>
    <row r="27" spans="1:62" x14ac:dyDescent="0.25">
      <c r="A27" s="4" t="s">
        <v>218</v>
      </c>
      <c r="C27" s="84">
        <f>C26/'Datos de Entrada'!I14</f>
        <v>84813.198641765703</v>
      </c>
      <c r="D27" s="47"/>
      <c r="E27" s="47">
        <f>SUM(Ingresos!N7)</f>
        <v>51960000</v>
      </c>
      <c r="F27" s="47"/>
    </row>
    <row r="28" spans="1:62" x14ac:dyDescent="0.25">
      <c r="A28" s="4" t="s">
        <v>219</v>
      </c>
      <c r="C28" s="34">
        <f>'Datos de Entrada'!C15</f>
        <v>60000</v>
      </c>
      <c r="D28" s="47"/>
      <c r="E28" s="47"/>
      <c r="F28" s="47"/>
    </row>
    <row r="29" spans="1:62" x14ac:dyDescent="0.25">
      <c r="A29" s="4" t="s">
        <v>220</v>
      </c>
      <c r="C29" s="47">
        <f>'Datos de Entrada'!C15-25000-30000</f>
        <v>5000</v>
      </c>
      <c r="D29" s="47"/>
      <c r="E29" s="47"/>
      <c r="F29" s="47"/>
    </row>
    <row r="31" spans="1:62" x14ac:dyDescent="0.25">
      <c r="C31" s="34">
        <f>+(C25+C26)</f>
        <v>19171658</v>
      </c>
      <c r="D31" s="34"/>
    </row>
    <row r="32" spans="1:62" x14ac:dyDescent="0.25">
      <c r="A32" s="78">
        <v>5000</v>
      </c>
      <c r="C32" s="78">
        <f>+C31/A32</f>
        <v>3834.3316</v>
      </c>
      <c r="D32" s="34" t="s">
        <v>233</v>
      </c>
    </row>
    <row r="33" spans="1:4" x14ac:dyDescent="0.25">
      <c r="C33" s="78">
        <f>+C32/30</f>
        <v>127.81105333333333</v>
      </c>
      <c r="D33" s="34" t="s">
        <v>234</v>
      </c>
    </row>
    <row r="34" spans="1:4" x14ac:dyDescent="0.25">
      <c r="C34" s="78">
        <f>C33/24</f>
        <v>5.3254605555555559</v>
      </c>
      <c r="D34" s="34" t="s">
        <v>235</v>
      </c>
    </row>
    <row r="35" spans="1:4" x14ac:dyDescent="0.25">
      <c r="C35" s="78">
        <f>C32/50</f>
        <v>76.686632000000003</v>
      </c>
      <c r="D35" s="4" t="s">
        <v>236</v>
      </c>
    </row>
    <row r="36" spans="1:4" x14ac:dyDescent="0.25">
      <c r="A36" s="34">
        <v>15000</v>
      </c>
      <c r="C36" s="34">
        <f>+C35*A36</f>
        <v>1150299.48</v>
      </c>
      <c r="D36" s="4" t="s">
        <v>237</v>
      </c>
    </row>
    <row r="37" spans="1:4" x14ac:dyDescent="0.25">
      <c r="A37" s="34">
        <v>10000</v>
      </c>
      <c r="C37" s="34">
        <f>ROUND((C35*A37),-3)</f>
        <v>767000</v>
      </c>
      <c r="D37" s="4" t="s">
        <v>238</v>
      </c>
    </row>
    <row r="38" spans="1:4" x14ac:dyDescent="0.25">
      <c r="C38" s="79">
        <f>SUM(C36:C37)</f>
        <v>1917299.48</v>
      </c>
      <c r="D38" s="19" t="s">
        <v>239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1"/>
  <sheetViews>
    <sheetView zoomScaleNormal="100" workbookViewId="0">
      <pane xSplit="1" topLeftCell="B1" activePane="topRight" state="frozen"/>
      <selection pane="topRight" activeCell="C6" sqref="C6"/>
    </sheetView>
  </sheetViews>
  <sheetFormatPr baseColWidth="10" defaultRowHeight="15" x14ac:dyDescent="0.25"/>
  <cols>
    <col min="1" max="1" width="42.140625" style="4" bestFit="1" customWidth="1"/>
    <col min="2" max="2" width="4.85546875" style="4" bestFit="1" customWidth="1"/>
    <col min="3" max="7" width="15.140625" style="4" bestFit="1" customWidth="1"/>
    <col min="8" max="8" width="16.28515625" style="4" bestFit="1" customWidth="1"/>
    <col min="9" max="14" width="15.140625" style="4" bestFit="1" customWidth="1"/>
    <col min="15" max="15" width="16.28515625" style="4" bestFit="1" customWidth="1"/>
    <col min="16" max="17" width="15.140625" style="4" bestFit="1" customWidth="1"/>
    <col min="18" max="18" width="16.28515625" style="4" bestFit="1" customWidth="1"/>
    <col min="19" max="21" width="15.140625" style="4" bestFit="1" customWidth="1"/>
    <col min="22" max="25" width="16.28515625" style="4" bestFit="1" customWidth="1"/>
    <col min="26" max="28" width="15.140625" style="4" bestFit="1" customWidth="1"/>
    <col min="29" max="34" width="16.28515625" style="4" bestFit="1" customWidth="1"/>
    <col min="35" max="35" width="15.140625" style="4" bestFit="1" customWidth="1"/>
    <col min="36" max="62" width="16.28515625" style="4" bestFit="1" customWidth="1"/>
    <col min="63" max="16384" width="11.42578125" style="4"/>
  </cols>
  <sheetData>
    <row r="1" spans="1:62" x14ac:dyDescent="0.25">
      <c r="A1" s="27" t="s">
        <v>94</v>
      </c>
      <c r="B1" s="15">
        <v>0</v>
      </c>
    </row>
    <row r="2" spans="1:62" x14ac:dyDescent="0.25">
      <c r="A2" s="23" t="s">
        <v>49</v>
      </c>
      <c r="B2" s="3">
        <v>0</v>
      </c>
      <c r="C2" s="3">
        <v>1</v>
      </c>
      <c r="D2" s="3">
        <v>2</v>
      </c>
      <c r="E2" s="3">
        <v>3</v>
      </c>
      <c r="F2" s="3">
        <v>4</v>
      </c>
      <c r="G2" s="3">
        <v>5</v>
      </c>
      <c r="H2" s="3">
        <v>6</v>
      </c>
      <c r="I2" s="3">
        <v>7</v>
      </c>
      <c r="J2" s="3">
        <v>8</v>
      </c>
      <c r="K2" s="3">
        <v>9</v>
      </c>
      <c r="L2" s="3">
        <v>10</v>
      </c>
      <c r="M2" s="3">
        <v>11</v>
      </c>
      <c r="N2" s="3">
        <v>12</v>
      </c>
      <c r="O2" s="3">
        <v>13</v>
      </c>
      <c r="P2" s="3">
        <v>14</v>
      </c>
      <c r="Q2" s="3">
        <v>15</v>
      </c>
      <c r="R2" s="3">
        <v>16</v>
      </c>
      <c r="S2" s="3">
        <v>17</v>
      </c>
      <c r="T2" s="3">
        <v>18</v>
      </c>
      <c r="U2" s="3">
        <v>19</v>
      </c>
      <c r="V2" s="3">
        <v>20</v>
      </c>
      <c r="W2" s="3">
        <v>21</v>
      </c>
      <c r="X2" s="3">
        <v>22</v>
      </c>
      <c r="Y2" s="3">
        <v>23</v>
      </c>
      <c r="Z2" s="3">
        <v>24</v>
      </c>
      <c r="AA2" s="3">
        <v>25</v>
      </c>
      <c r="AB2" s="3">
        <v>26</v>
      </c>
      <c r="AC2" s="3">
        <v>27</v>
      </c>
      <c r="AD2" s="3">
        <v>28</v>
      </c>
      <c r="AE2" s="3">
        <v>29</v>
      </c>
      <c r="AF2" s="3">
        <v>30</v>
      </c>
      <c r="AG2" s="3">
        <v>31</v>
      </c>
      <c r="AH2" s="3">
        <v>32</v>
      </c>
      <c r="AI2" s="3">
        <v>33</v>
      </c>
      <c r="AJ2" s="3">
        <v>34</v>
      </c>
      <c r="AK2" s="3">
        <v>35</v>
      </c>
      <c r="AL2" s="3">
        <v>36</v>
      </c>
      <c r="AM2" s="3">
        <v>37</v>
      </c>
      <c r="AN2" s="3">
        <v>38</v>
      </c>
      <c r="AO2" s="3">
        <v>39</v>
      </c>
      <c r="AP2" s="3">
        <v>40</v>
      </c>
      <c r="AQ2" s="3">
        <v>41</v>
      </c>
      <c r="AR2" s="3">
        <v>42</v>
      </c>
      <c r="AS2" s="3">
        <v>43</v>
      </c>
      <c r="AT2" s="3">
        <v>44</v>
      </c>
      <c r="AU2" s="3">
        <v>45</v>
      </c>
      <c r="AV2" s="3">
        <v>46</v>
      </c>
      <c r="AW2" s="3">
        <v>47</v>
      </c>
      <c r="AX2" s="3">
        <v>48</v>
      </c>
      <c r="AY2" s="3">
        <v>49</v>
      </c>
      <c r="AZ2" s="3">
        <v>50</v>
      </c>
      <c r="BA2" s="3">
        <v>51</v>
      </c>
      <c r="BB2" s="3">
        <v>52</v>
      </c>
      <c r="BC2" s="3">
        <v>53</v>
      </c>
      <c r="BD2" s="3">
        <v>54</v>
      </c>
      <c r="BE2" s="3">
        <v>55</v>
      </c>
      <c r="BF2" s="3">
        <v>56</v>
      </c>
      <c r="BG2" s="3">
        <v>57</v>
      </c>
      <c r="BH2" s="3">
        <v>58</v>
      </c>
      <c r="BI2" s="3">
        <v>59</v>
      </c>
      <c r="BJ2" s="3">
        <v>60</v>
      </c>
    </row>
    <row r="3" spans="1:62" x14ac:dyDescent="0.25">
      <c r="A3" s="28" t="s">
        <v>95</v>
      </c>
      <c r="C3" s="41">
        <f>Ingresos!C4</f>
        <v>0</v>
      </c>
      <c r="D3" s="41">
        <f>Ingresos!D4</f>
        <v>0</v>
      </c>
      <c r="E3" s="41">
        <f>Ingresos!E4</f>
        <v>0</v>
      </c>
      <c r="F3" s="41">
        <f>Ingresos!F4</f>
        <v>0</v>
      </c>
      <c r="G3" s="41">
        <f>Ingresos!G4</f>
        <v>95</v>
      </c>
      <c r="H3" s="41">
        <f>Ingresos!H4</f>
        <v>97</v>
      </c>
      <c r="I3" s="41">
        <f>Ingresos!I4</f>
        <v>100</v>
      </c>
      <c r="J3" s="41">
        <f>Ingresos!J4</f>
        <v>104</v>
      </c>
      <c r="K3" s="41">
        <f>Ingresos!K4</f>
        <v>109</v>
      </c>
      <c r="L3" s="41">
        <f>Ingresos!L4</f>
        <v>115</v>
      </c>
      <c r="M3" s="41">
        <f>Ingresos!M4</f>
        <v>120</v>
      </c>
      <c r="N3" s="41">
        <f>Ingresos!N4</f>
        <v>126</v>
      </c>
      <c r="O3" s="41">
        <f>Ingresos!O4</f>
        <v>178</v>
      </c>
      <c r="P3" s="41">
        <f>Ingresos!P4</f>
        <v>185</v>
      </c>
      <c r="Q3" s="41">
        <f>Ingresos!Q4</f>
        <v>192</v>
      </c>
      <c r="R3" s="41">
        <f>Ingresos!R4</f>
        <v>200</v>
      </c>
      <c r="S3" s="41">
        <f>Ingresos!S4</f>
        <v>208</v>
      </c>
      <c r="T3" s="41">
        <f>Ingresos!T4</f>
        <v>216</v>
      </c>
      <c r="U3" s="41">
        <f>Ingresos!U4</f>
        <v>228</v>
      </c>
      <c r="V3" s="41">
        <f>Ingresos!V4</f>
        <v>240</v>
      </c>
      <c r="W3" s="41">
        <f>Ingresos!W4</f>
        <v>254</v>
      </c>
      <c r="X3" s="41">
        <f>Ingresos!X4</f>
        <v>268</v>
      </c>
      <c r="Y3" s="41">
        <f>Ingresos!Y4</f>
        <v>282</v>
      </c>
      <c r="Z3" s="41">
        <f>Ingresos!Z4</f>
        <v>298</v>
      </c>
      <c r="AA3" s="41">
        <f>Ingresos!AA4</f>
        <v>404</v>
      </c>
      <c r="AB3" s="41">
        <f>Ingresos!AB4</f>
        <v>420</v>
      </c>
      <c r="AC3" s="41">
        <f>Ingresos!AC4</f>
        <v>428</v>
      </c>
      <c r="AD3" s="41">
        <f>Ingresos!AD4</f>
        <v>437</v>
      </c>
      <c r="AE3" s="41">
        <f>Ingresos!AE4</f>
        <v>446</v>
      </c>
      <c r="AF3" s="41">
        <f>Ingresos!AF4</f>
        <v>455</v>
      </c>
      <c r="AG3" s="41">
        <f>Ingresos!AG4</f>
        <v>464</v>
      </c>
      <c r="AH3" s="41">
        <f>Ingresos!AH4</f>
        <v>473</v>
      </c>
      <c r="AI3" s="41">
        <f>Ingresos!AI4</f>
        <v>482</v>
      </c>
      <c r="AJ3" s="41">
        <f>Ingresos!AJ4</f>
        <v>492</v>
      </c>
      <c r="AK3" s="41">
        <f>Ingresos!AK4</f>
        <v>502</v>
      </c>
      <c r="AL3" s="41">
        <f>Ingresos!AL4</f>
        <v>512</v>
      </c>
      <c r="AM3" s="41">
        <f>Ingresos!AM4</f>
        <v>428</v>
      </c>
      <c r="AN3" s="41">
        <f>Ingresos!AN4</f>
        <v>429</v>
      </c>
      <c r="AO3" s="41">
        <f>Ingresos!AO4</f>
        <v>429</v>
      </c>
      <c r="AP3" s="41">
        <f>Ingresos!AP4</f>
        <v>430</v>
      </c>
      <c r="AQ3" s="41">
        <f>Ingresos!AQ4</f>
        <v>431</v>
      </c>
      <c r="AR3" s="41">
        <f>Ingresos!AR4</f>
        <v>432</v>
      </c>
      <c r="AS3" s="41">
        <f>Ingresos!AS4</f>
        <v>433</v>
      </c>
      <c r="AT3" s="41">
        <f>Ingresos!AT4</f>
        <v>434</v>
      </c>
      <c r="AU3" s="41">
        <f>Ingresos!AU4</f>
        <v>435</v>
      </c>
      <c r="AV3" s="41">
        <f>Ingresos!AV4</f>
        <v>435</v>
      </c>
      <c r="AW3" s="41">
        <f>Ingresos!AW4</f>
        <v>436</v>
      </c>
      <c r="AX3" s="41">
        <f>Ingresos!AX4</f>
        <v>437</v>
      </c>
      <c r="AY3" s="41">
        <f>Ingresos!AY4</f>
        <v>557</v>
      </c>
      <c r="AZ3" s="41">
        <f>Ingresos!AZ4</f>
        <v>557</v>
      </c>
      <c r="BA3" s="41">
        <f>Ingresos!BA4</f>
        <v>557</v>
      </c>
      <c r="BB3" s="41">
        <f>Ingresos!BB4</f>
        <v>557</v>
      </c>
      <c r="BC3" s="41">
        <f>Ingresos!BC4</f>
        <v>557</v>
      </c>
      <c r="BD3" s="41">
        <f>Ingresos!BD4</f>
        <v>558</v>
      </c>
      <c r="BE3" s="41">
        <f>Ingresos!BE4</f>
        <v>558</v>
      </c>
      <c r="BF3" s="41">
        <f>Ingresos!BF4</f>
        <v>558</v>
      </c>
      <c r="BG3" s="41">
        <f>Ingresos!BG4</f>
        <v>558</v>
      </c>
      <c r="BH3" s="41">
        <f>Ingresos!BH4</f>
        <v>558</v>
      </c>
      <c r="BI3" s="41">
        <f>Ingresos!BI4</f>
        <v>558</v>
      </c>
      <c r="BJ3" s="41">
        <f>Ingresos!BJ4</f>
        <v>559</v>
      </c>
    </row>
    <row r="4" spans="1:62" x14ac:dyDescent="0.25">
      <c r="A4" s="28" t="s">
        <v>96</v>
      </c>
      <c r="C4" s="41">
        <f>ROUNDUP(D3*$B$1,0)</f>
        <v>0</v>
      </c>
      <c r="D4" s="41">
        <f t="shared" ref="D4:BH4" si="0">ROUNDUP(E3*$B$1,0)</f>
        <v>0</v>
      </c>
      <c r="E4" s="41">
        <f t="shared" si="0"/>
        <v>0</v>
      </c>
      <c r="F4" s="41">
        <f t="shared" si="0"/>
        <v>0</v>
      </c>
      <c r="G4" s="41">
        <f t="shared" si="0"/>
        <v>0</v>
      </c>
      <c r="H4" s="41">
        <f t="shared" si="0"/>
        <v>0</v>
      </c>
      <c r="I4" s="41">
        <f t="shared" si="0"/>
        <v>0</v>
      </c>
      <c r="J4" s="41">
        <f t="shared" si="0"/>
        <v>0</v>
      </c>
      <c r="K4" s="41">
        <f t="shared" si="0"/>
        <v>0</v>
      </c>
      <c r="L4" s="41">
        <f t="shared" si="0"/>
        <v>0</v>
      </c>
      <c r="M4" s="41">
        <f t="shared" si="0"/>
        <v>0</v>
      </c>
      <c r="N4" s="41">
        <f t="shared" si="0"/>
        <v>0</v>
      </c>
      <c r="O4" s="41">
        <f t="shared" si="0"/>
        <v>0</v>
      </c>
      <c r="P4" s="41">
        <f t="shared" si="0"/>
        <v>0</v>
      </c>
      <c r="Q4" s="41">
        <f t="shared" si="0"/>
        <v>0</v>
      </c>
      <c r="R4" s="41">
        <f t="shared" si="0"/>
        <v>0</v>
      </c>
      <c r="S4" s="41">
        <f t="shared" si="0"/>
        <v>0</v>
      </c>
      <c r="T4" s="41">
        <f t="shared" si="0"/>
        <v>0</v>
      </c>
      <c r="U4" s="41">
        <f t="shared" si="0"/>
        <v>0</v>
      </c>
      <c r="V4" s="41">
        <f t="shared" si="0"/>
        <v>0</v>
      </c>
      <c r="W4" s="41">
        <f t="shared" si="0"/>
        <v>0</v>
      </c>
      <c r="X4" s="41">
        <f t="shared" si="0"/>
        <v>0</v>
      </c>
      <c r="Y4" s="41">
        <f t="shared" si="0"/>
        <v>0</v>
      </c>
      <c r="Z4" s="41">
        <f t="shared" si="0"/>
        <v>0</v>
      </c>
      <c r="AA4" s="41">
        <f t="shared" si="0"/>
        <v>0</v>
      </c>
      <c r="AB4" s="41">
        <f t="shared" si="0"/>
        <v>0</v>
      </c>
      <c r="AC4" s="41">
        <f t="shared" si="0"/>
        <v>0</v>
      </c>
      <c r="AD4" s="41">
        <f t="shared" si="0"/>
        <v>0</v>
      </c>
      <c r="AE4" s="41">
        <f t="shared" si="0"/>
        <v>0</v>
      </c>
      <c r="AF4" s="41">
        <f t="shared" si="0"/>
        <v>0</v>
      </c>
      <c r="AG4" s="41">
        <f t="shared" si="0"/>
        <v>0</v>
      </c>
      <c r="AH4" s="41">
        <f t="shared" si="0"/>
        <v>0</v>
      </c>
      <c r="AI4" s="41">
        <f t="shared" si="0"/>
        <v>0</v>
      </c>
      <c r="AJ4" s="41">
        <f t="shared" si="0"/>
        <v>0</v>
      </c>
      <c r="AK4" s="41">
        <f t="shared" si="0"/>
        <v>0</v>
      </c>
      <c r="AL4" s="41">
        <f t="shared" si="0"/>
        <v>0</v>
      </c>
      <c r="AM4" s="41">
        <f t="shared" si="0"/>
        <v>0</v>
      </c>
      <c r="AN4" s="41">
        <f t="shared" si="0"/>
        <v>0</v>
      </c>
      <c r="AO4" s="41">
        <f t="shared" si="0"/>
        <v>0</v>
      </c>
      <c r="AP4" s="41">
        <f t="shared" si="0"/>
        <v>0</v>
      </c>
      <c r="AQ4" s="41">
        <f t="shared" si="0"/>
        <v>0</v>
      </c>
      <c r="AR4" s="41">
        <f t="shared" si="0"/>
        <v>0</v>
      </c>
      <c r="AS4" s="41">
        <f t="shared" si="0"/>
        <v>0</v>
      </c>
      <c r="AT4" s="41">
        <f t="shared" si="0"/>
        <v>0</v>
      </c>
      <c r="AU4" s="41">
        <f t="shared" si="0"/>
        <v>0</v>
      </c>
      <c r="AV4" s="41">
        <f t="shared" si="0"/>
        <v>0</v>
      </c>
      <c r="AW4" s="41">
        <f t="shared" si="0"/>
        <v>0</v>
      </c>
      <c r="AX4" s="41">
        <f t="shared" si="0"/>
        <v>0</v>
      </c>
      <c r="AY4" s="41">
        <f t="shared" si="0"/>
        <v>0</v>
      </c>
      <c r="AZ4" s="41">
        <f t="shared" si="0"/>
        <v>0</v>
      </c>
      <c r="BA4" s="41">
        <f t="shared" si="0"/>
        <v>0</v>
      </c>
      <c r="BB4" s="41">
        <f t="shared" si="0"/>
        <v>0</v>
      </c>
      <c r="BC4" s="41">
        <f t="shared" si="0"/>
        <v>0</v>
      </c>
      <c r="BD4" s="41">
        <f t="shared" si="0"/>
        <v>0</v>
      </c>
      <c r="BE4" s="41">
        <f t="shared" si="0"/>
        <v>0</v>
      </c>
      <c r="BF4" s="41">
        <f t="shared" si="0"/>
        <v>0</v>
      </c>
      <c r="BG4" s="41">
        <f t="shared" si="0"/>
        <v>0</v>
      </c>
      <c r="BH4" s="41">
        <f t="shared" si="0"/>
        <v>0</v>
      </c>
      <c r="BI4" s="41">
        <f>ROUNDUP(BJ3*$B$1,0)</f>
        <v>0</v>
      </c>
      <c r="BJ4" s="41">
        <f>ROUNDUP(BK3*$B$1,0)</f>
        <v>0</v>
      </c>
    </row>
    <row r="5" spans="1:62" x14ac:dyDescent="0.25">
      <c r="A5" s="28" t="s">
        <v>97</v>
      </c>
      <c r="C5" s="46">
        <f>+C3-B4</f>
        <v>0</v>
      </c>
      <c r="D5" s="46">
        <f t="shared" ref="D5:BI5" si="1">+D3-C4</f>
        <v>0</v>
      </c>
      <c r="E5" s="46">
        <f t="shared" si="1"/>
        <v>0</v>
      </c>
      <c r="F5" s="46">
        <f t="shared" si="1"/>
        <v>0</v>
      </c>
      <c r="G5" s="46">
        <f t="shared" si="1"/>
        <v>95</v>
      </c>
      <c r="H5" s="46">
        <f t="shared" si="1"/>
        <v>97</v>
      </c>
      <c r="I5" s="46">
        <f t="shared" si="1"/>
        <v>100</v>
      </c>
      <c r="J5" s="46">
        <f t="shared" si="1"/>
        <v>104</v>
      </c>
      <c r="K5" s="46">
        <f t="shared" si="1"/>
        <v>109</v>
      </c>
      <c r="L5" s="46">
        <f t="shared" si="1"/>
        <v>115</v>
      </c>
      <c r="M5" s="46">
        <f t="shared" si="1"/>
        <v>120</v>
      </c>
      <c r="N5" s="46">
        <f t="shared" si="1"/>
        <v>126</v>
      </c>
      <c r="O5" s="46">
        <f t="shared" si="1"/>
        <v>178</v>
      </c>
      <c r="P5" s="46">
        <f t="shared" si="1"/>
        <v>185</v>
      </c>
      <c r="Q5" s="46">
        <f t="shared" si="1"/>
        <v>192</v>
      </c>
      <c r="R5" s="46">
        <f t="shared" si="1"/>
        <v>200</v>
      </c>
      <c r="S5" s="46">
        <f t="shared" si="1"/>
        <v>208</v>
      </c>
      <c r="T5" s="46">
        <f t="shared" si="1"/>
        <v>216</v>
      </c>
      <c r="U5" s="46">
        <f t="shared" si="1"/>
        <v>228</v>
      </c>
      <c r="V5" s="46">
        <f t="shared" si="1"/>
        <v>240</v>
      </c>
      <c r="W5" s="46">
        <f t="shared" si="1"/>
        <v>254</v>
      </c>
      <c r="X5" s="46">
        <f t="shared" si="1"/>
        <v>268</v>
      </c>
      <c r="Y5" s="46">
        <f t="shared" si="1"/>
        <v>282</v>
      </c>
      <c r="Z5" s="46">
        <f t="shared" si="1"/>
        <v>298</v>
      </c>
      <c r="AA5" s="46">
        <f t="shared" si="1"/>
        <v>404</v>
      </c>
      <c r="AB5" s="46">
        <f t="shared" si="1"/>
        <v>420</v>
      </c>
      <c r="AC5" s="46">
        <f t="shared" si="1"/>
        <v>428</v>
      </c>
      <c r="AD5" s="46">
        <f t="shared" si="1"/>
        <v>437</v>
      </c>
      <c r="AE5" s="46">
        <f t="shared" si="1"/>
        <v>446</v>
      </c>
      <c r="AF5" s="46">
        <f t="shared" si="1"/>
        <v>455</v>
      </c>
      <c r="AG5" s="46">
        <f t="shared" si="1"/>
        <v>464</v>
      </c>
      <c r="AH5" s="46">
        <f t="shared" si="1"/>
        <v>473</v>
      </c>
      <c r="AI5" s="46">
        <f t="shared" si="1"/>
        <v>482</v>
      </c>
      <c r="AJ5" s="46">
        <f t="shared" si="1"/>
        <v>492</v>
      </c>
      <c r="AK5" s="46">
        <f t="shared" si="1"/>
        <v>502</v>
      </c>
      <c r="AL5" s="46">
        <f t="shared" si="1"/>
        <v>512</v>
      </c>
      <c r="AM5" s="46">
        <f t="shared" si="1"/>
        <v>428</v>
      </c>
      <c r="AN5" s="46">
        <f t="shared" si="1"/>
        <v>429</v>
      </c>
      <c r="AO5" s="46">
        <f t="shared" si="1"/>
        <v>429</v>
      </c>
      <c r="AP5" s="46">
        <f t="shared" si="1"/>
        <v>430</v>
      </c>
      <c r="AQ5" s="46">
        <f t="shared" si="1"/>
        <v>431</v>
      </c>
      <c r="AR5" s="46">
        <f t="shared" si="1"/>
        <v>432</v>
      </c>
      <c r="AS5" s="46">
        <f t="shared" si="1"/>
        <v>433</v>
      </c>
      <c r="AT5" s="46">
        <f t="shared" si="1"/>
        <v>434</v>
      </c>
      <c r="AU5" s="46">
        <f t="shared" si="1"/>
        <v>435</v>
      </c>
      <c r="AV5" s="46">
        <f t="shared" si="1"/>
        <v>435</v>
      </c>
      <c r="AW5" s="46">
        <f t="shared" si="1"/>
        <v>436</v>
      </c>
      <c r="AX5" s="46">
        <f t="shared" si="1"/>
        <v>437</v>
      </c>
      <c r="AY5" s="46">
        <f t="shared" si="1"/>
        <v>557</v>
      </c>
      <c r="AZ5" s="46">
        <f t="shared" si="1"/>
        <v>557</v>
      </c>
      <c r="BA5" s="46">
        <f t="shared" si="1"/>
        <v>557</v>
      </c>
      <c r="BB5" s="46">
        <f t="shared" si="1"/>
        <v>557</v>
      </c>
      <c r="BC5" s="46">
        <f t="shared" si="1"/>
        <v>557</v>
      </c>
      <c r="BD5" s="46">
        <f t="shared" si="1"/>
        <v>558</v>
      </c>
      <c r="BE5" s="46">
        <f t="shared" si="1"/>
        <v>558</v>
      </c>
      <c r="BF5" s="46">
        <f t="shared" si="1"/>
        <v>558</v>
      </c>
      <c r="BG5" s="46">
        <f t="shared" si="1"/>
        <v>558</v>
      </c>
      <c r="BH5" s="46">
        <f t="shared" si="1"/>
        <v>558</v>
      </c>
      <c r="BI5" s="46">
        <f t="shared" si="1"/>
        <v>558</v>
      </c>
      <c r="BJ5" s="46">
        <f>+BJ3-BI4</f>
        <v>559</v>
      </c>
    </row>
    <row r="6" spans="1:62" x14ac:dyDescent="0.25">
      <c r="A6" s="28" t="s">
        <v>98</v>
      </c>
      <c r="C6" s="59">
        <f>LOOKUP(C2,'Datos de Entrada'!$C$2:$G$2,'Datos de Entrada'!$C$15-5000)</f>
        <v>55000</v>
      </c>
      <c r="D6" s="59">
        <f>LOOKUP(D2,'Datos de Entrada'!$C$2:$G$2,'Datos de Entrada'!$C$15-5000)</f>
        <v>55000</v>
      </c>
      <c r="E6" s="59">
        <f>LOOKUP(E2,'Datos de Entrada'!$C$2:$G$2,'Datos de Entrada'!$C$15-5000)</f>
        <v>55000</v>
      </c>
      <c r="F6" s="59">
        <f>LOOKUP(F2,'Datos de Entrada'!$C$2:$G$2,'Datos de Entrada'!$C$15-5000)</f>
        <v>55000</v>
      </c>
      <c r="G6" s="59">
        <f>LOOKUP(G2,'Datos de Entrada'!$C$2:$G$2,'Datos de Entrada'!$C$15-5000)</f>
        <v>55000</v>
      </c>
      <c r="H6" s="59">
        <f>LOOKUP(H2,'Datos de Entrada'!$C$2:$G$2,'Datos de Entrada'!$C$15-5000)</f>
        <v>55000</v>
      </c>
      <c r="I6" s="59">
        <f>LOOKUP(I2,'Datos de Entrada'!$C$2:$G$2,'Datos de Entrada'!$C$15-5000)</f>
        <v>55000</v>
      </c>
      <c r="J6" s="59">
        <f>LOOKUP(J2,'Datos de Entrada'!$C$2:$G$2,'Datos de Entrada'!$C$15-5000)</f>
        <v>55000</v>
      </c>
      <c r="K6" s="59">
        <f>LOOKUP(K2,'Datos de Entrada'!$C$2:$G$2,'Datos de Entrada'!$C$15-5000)</f>
        <v>55000</v>
      </c>
      <c r="L6" s="59">
        <f>LOOKUP(L2,'Datos de Entrada'!$C$2:$G$2,'Datos de Entrada'!$C$15-5000)</f>
        <v>55000</v>
      </c>
      <c r="M6" s="59">
        <f>LOOKUP(M2,'Datos de Entrada'!$C$2:$G$2,'Datos de Entrada'!$C$15-5000)</f>
        <v>55000</v>
      </c>
      <c r="N6" s="59">
        <f>LOOKUP(N2,'Datos de Entrada'!$C$2:$G$2,'Datos de Entrada'!$C$15-5000)</f>
        <v>55000</v>
      </c>
      <c r="O6" s="59">
        <f ca="1">LOOKUP(O2,'Datos de Entrada'!$C$2:$G$2,'Datos de Entrada'!$D$15)-5000</f>
        <v>58994.35</v>
      </c>
      <c r="P6" s="59">
        <f ca="1">LOOKUP(P2,'Datos de Entrada'!$C$2:$G$2,'Datos de Entrada'!$D$15)-5000</f>
        <v>58994.35</v>
      </c>
      <c r="Q6" s="59">
        <f ca="1">LOOKUP(Q2,'Datos de Entrada'!$C$2:$G$2,'Datos de Entrada'!$D$15)-5000</f>
        <v>58994.35</v>
      </c>
      <c r="R6" s="59">
        <f ca="1">LOOKUP(R2,'Datos de Entrada'!$C$2:$G$2,'Datos de Entrada'!$D$15)-5000</f>
        <v>58994.35</v>
      </c>
      <c r="S6" s="59">
        <f ca="1">LOOKUP(S2,'Datos de Entrada'!$C$2:$G$2,'Datos de Entrada'!$D$15)-5000</f>
        <v>58994.35</v>
      </c>
      <c r="T6" s="59">
        <f ca="1">LOOKUP(T2,'Datos de Entrada'!$C$2:$G$2,'Datos de Entrada'!$D$15)-5000</f>
        <v>58994.35</v>
      </c>
      <c r="U6" s="59">
        <f ca="1">LOOKUP(U2,'Datos de Entrada'!$C$2:$G$2,'Datos de Entrada'!$D$15)-5000</f>
        <v>58994.35</v>
      </c>
      <c r="V6" s="59">
        <f ca="1">LOOKUP(V2,'Datos de Entrada'!$C$2:$G$2,'Datos de Entrada'!$D$15)-5000</f>
        <v>58994.35</v>
      </c>
      <c r="W6" s="59">
        <f ca="1">LOOKUP(W2,'Datos de Entrada'!$C$2:$G$2,'Datos de Entrada'!$D$15)-5000</f>
        <v>58994.35</v>
      </c>
      <c r="X6" s="59">
        <f ca="1">LOOKUP(X2,'Datos de Entrada'!$C$2:$G$2,'Datos de Entrada'!$D$15)-5000</f>
        <v>58994.35</v>
      </c>
      <c r="Y6" s="59">
        <f ca="1">LOOKUP(Y2,'Datos de Entrada'!$C$2:$G$2,'Datos de Entrada'!$D$15)-5000</f>
        <v>58994.35</v>
      </c>
      <c r="Z6" s="59">
        <f ca="1">LOOKUP(Z2,'Datos de Entrada'!$C$2:$G$2,'Datos de Entrada'!$D$15)-5000</f>
        <v>58994.35</v>
      </c>
      <c r="AA6" s="59">
        <f ca="1">LOOKUP(AA2,'Datos de Entrada'!$C$2:$G$2,'Datos de Entrada'!$E$15)-5000</f>
        <v>63439.787916535002</v>
      </c>
      <c r="AB6" s="59">
        <f ca="1">LOOKUP(AB2,'Datos de Entrada'!$C$2:$G$2,'Datos de Entrada'!$E$15)-5000</f>
        <v>63439.787916535002</v>
      </c>
      <c r="AC6" s="59">
        <f ca="1">LOOKUP(AC2,'Datos de Entrada'!$C$2:$G$2,'Datos de Entrada'!$E$15)-5000</f>
        <v>63439.787916535002</v>
      </c>
      <c r="AD6" s="59">
        <f ca="1">LOOKUP(AD2,'Datos de Entrada'!$C$2:$G$2,'Datos de Entrada'!$E$15)-5000</f>
        <v>63439.787916535002</v>
      </c>
      <c r="AE6" s="59">
        <f ca="1">LOOKUP(AE2,'Datos de Entrada'!$C$2:$G$2,'Datos de Entrada'!$E$15)-5000</f>
        <v>63439.787916535002</v>
      </c>
      <c r="AF6" s="59">
        <f ca="1">LOOKUP(AF2,'Datos de Entrada'!$C$2:$G$2,'Datos de Entrada'!$E$15)-5000</f>
        <v>63439.787916535002</v>
      </c>
      <c r="AG6" s="59">
        <f ca="1">LOOKUP(AG2,'Datos de Entrada'!$C$2:$G$2,'Datos de Entrada'!$E$15)-5000</f>
        <v>63439.787916535002</v>
      </c>
      <c r="AH6" s="59">
        <f ca="1">LOOKUP(AH2,'Datos de Entrada'!$C$2:$G$2,'Datos de Entrada'!$E$15)-5000</f>
        <v>63439.787916535002</v>
      </c>
      <c r="AI6" s="59">
        <f ca="1">LOOKUP(AI2,'Datos de Entrada'!$C$2:$G$2,'Datos de Entrada'!$E$15)-5000</f>
        <v>63439.787916535002</v>
      </c>
      <c r="AJ6" s="59">
        <f ca="1">LOOKUP(AJ2,'Datos de Entrada'!$C$2:$G$2,'Datos de Entrada'!$E$15)-5000</f>
        <v>63439.787916535002</v>
      </c>
      <c r="AK6" s="59">
        <f ca="1">LOOKUP(AK2,'Datos de Entrada'!$C$2:$G$2,'Datos de Entrada'!$E$15)-5000</f>
        <v>63439.787916535002</v>
      </c>
      <c r="AL6" s="59">
        <f ca="1">LOOKUP(AL2,'Datos de Entrada'!$C$2:$G$2,'Datos de Entrada'!$E$15)</f>
        <v>68439.787916535002</v>
      </c>
      <c r="AM6" s="87">
        <f>'Datos de Entrada'!$F$15</f>
        <v>66157.359030000007</v>
      </c>
      <c r="AN6" s="87">
        <f>'Datos de Entrada'!$F$15</f>
        <v>66157.359030000007</v>
      </c>
      <c r="AO6" s="87">
        <f>'Datos de Entrada'!$F$15</f>
        <v>66157.359030000007</v>
      </c>
      <c r="AP6" s="87">
        <f>'Datos de Entrada'!$F$15</f>
        <v>66157.359030000007</v>
      </c>
      <c r="AQ6" s="87">
        <f>'Datos de Entrada'!$F$15</f>
        <v>66157.359030000007</v>
      </c>
      <c r="AR6" s="87">
        <f>'Datos de Entrada'!$F$15</f>
        <v>66157.359030000007</v>
      </c>
      <c r="AS6" s="87">
        <f>'Datos de Entrada'!$F$15</f>
        <v>66157.359030000007</v>
      </c>
      <c r="AT6" s="87">
        <f>'Datos de Entrada'!$F$15</f>
        <v>66157.359030000007</v>
      </c>
      <c r="AU6" s="87">
        <f>'Datos de Entrada'!$F$15</f>
        <v>66157.359030000007</v>
      </c>
      <c r="AV6" s="87">
        <f>'Datos de Entrada'!$F$15</f>
        <v>66157.359030000007</v>
      </c>
      <c r="AW6" s="87">
        <f>'Datos de Entrada'!$F$15</f>
        <v>66157.359030000007</v>
      </c>
      <c r="AX6" s="87">
        <f>'Datos de Entrada'!$F$15</f>
        <v>66157.359030000007</v>
      </c>
      <c r="AY6" s="59">
        <f>'Datos de Entrada'!$G$15</f>
        <v>68439.787916535002</v>
      </c>
      <c r="AZ6" s="59">
        <f>'Datos de Entrada'!$G$15</f>
        <v>68439.787916535002</v>
      </c>
      <c r="BA6" s="59">
        <f>'Datos de Entrada'!$G$15</f>
        <v>68439.787916535002</v>
      </c>
      <c r="BB6" s="59">
        <f>'Datos de Entrada'!$G$15</f>
        <v>68439.787916535002</v>
      </c>
      <c r="BC6" s="59">
        <f>'Datos de Entrada'!$G$15</f>
        <v>68439.787916535002</v>
      </c>
      <c r="BD6" s="59">
        <f>'Datos de Entrada'!$G$15</f>
        <v>68439.787916535002</v>
      </c>
      <c r="BE6" s="59">
        <f>'Datos de Entrada'!$G$15</f>
        <v>68439.787916535002</v>
      </c>
      <c r="BF6" s="59">
        <f>'Datos de Entrada'!$G$15</f>
        <v>68439.787916535002</v>
      </c>
      <c r="BG6" s="59">
        <f>'Datos de Entrada'!$G$15</f>
        <v>68439.787916535002</v>
      </c>
      <c r="BH6" s="59">
        <f>'Datos de Entrada'!$G$15</f>
        <v>68439.787916535002</v>
      </c>
      <c r="BI6" s="59">
        <f>'Datos de Entrada'!$G$15</f>
        <v>68439.787916535002</v>
      </c>
      <c r="BJ6" s="59">
        <f>'Datos de Entrada'!$G$15</f>
        <v>68439.787916535002</v>
      </c>
    </row>
    <row r="7" spans="1:62" x14ac:dyDescent="0.25">
      <c r="A7" s="28" t="s">
        <v>99</v>
      </c>
      <c r="C7" s="17">
        <f>+C4*C6</f>
        <v>0</v>
      </c>
      <c r="D7" s="17">
        <f t="shared" ref="D7:BH7" si="2">+D4*D6</f>
        <v>0</v>
      </c>
      <c r="E7" s="17">
        <f t="shared" si="2"/>
        <v>0</v>
      </c>
      <c r="F7" s="17">
        <f>+F4*F6</f>
        <v>0</v>
      </c>
      <c r="G7" s="17">
        <f>+G4*G6</f>
        <v>0</v>
      </c>
      <c r="H7" s="17">
        <f>+H4*H6</f>
        <v>0</v>
      </c>
      <c r="I7" s="17">
        <f>+I4*I6</f>
        <v>0</v>
      </c>
      <c r="J7" s="17">
        <f>+J4*J6</f>
        <v>0</v>
      </c>
      <c r="K7" s="17">
        <f t="shared" si="2"/>
        <v>0</v>
      </c>
      <c r="L7" s="17">
        <f t="shared" si="2"/>
        <v>0</v>
      </c>
      <c r="M7" s="17">
        <f t="shared" si="2"/>
        <v>0</v>
      </c>
      <c r="N7" s="17">
        <f t="shared" si="2"/>
        <v>0</v>
      </c>
      <c r="O7" s="17">
        <f t="shared" ca="1" si="2"/>
        <v>0</v>
      </c>
      <c r="P7" s="17">
        <f t="shared" ca="1" si="2"/>
        <v>0</v>
      </c>
      <c r="Q7" s="17">
        <f t="shared" ca="1" si="2"/>
        <v>0</v>
      </c>
      <c r="R7" s="17">
        <f t="shared" ca="1" si="2"/>
        <v>0</v>
      </c>
      <c r="S7" s="17">
        <f t="shared" ca="1" si="2"/>
        <v>0</v>
      </c>
      <c r="T7" s="17">
        <f t="shared" ca="1" si="2"/>
        <v>0</v>
      </c>
      <c r="U7" s="17">
        <f t="shared" ca="1" si="2"/>
        <v>0</v>
      </c>
      <c r="V7" s="17">
        <f t="shared" ca="1" si="2"/>
        <v>0</v>
      </c>
      <c r="W7" s="17">
        <f t="shared" ca="1" si="2"/>
        <v>0</v>
      </c>
      <c r="X7" s="17">
        <f t="shared" ca="1" si="2"/>
        <v>0</v>
      </c>
      <c r="Y7" s="17">
        <f t="shared" ca="1" si="2"/>
        <v>0</v>
      </c>
      <c r="Z7" s="17">
        <f t="shared" ca="1" si="2"/>
        <v>0</v>
      </c>
      <c r="AA7" s="17">
        <f t="shared" ca="1" si="2"/>
        <v>0</v>
      </c>
      <c r="AB7" s="17">
        <f t="shared" ca="1" si="2"/>
        <v>0</v>
      </c>
      <c r="AC7" s="17">
        <f t="shared" ca="1" si="2"/>
        <v>0</v>
      </c>
      <c r="AD7" s="17">
        <f t="shared" ca="1" si="2"/>
        <v>0</v>
      </c>
      <c r="AE7" s="17">
        <f t="shared" ca="1" si="2"/>
        <v>0</v>
      </c>
      <c r="AF7" s="17">
        <f t="shared" ca="1" si="2"/>
        <v>0</v>
      </c>
      <c r="AG7" s="17">
        <f t="shared" ca="1" si="2"/>
        <v>0</v>
      </c>
      <c r="AH7" s="17">
        <f t="shared" ca="1" si="2"/>
        <v>0</v>
      </c>
      <c r="AI7" s="17">
        <f t="shared" ca="1" si="2"/>
        <v>0</v>
      </c>
      <c r="AJ7" s="17">
        <f t="shared" ca="1" si="2"/>
        <v>0</v>
      </c>
      <c r="AK7" s="17">
        <f t="shared" ca="1" si="2"/>
        <v>0</v>
      </c>
      <c r="AL7" s="17">
        <f t="shared" ca="1" si="2"/>
        <v>0</v>
      </c>
      <c r="AM7" s="59">
        <f t="shared" si="2"/>
        <v>0</v>
      </c>
      <c r="AN7" s="59">
        <f t="shared" si="2"/>
        <v>0</v>
      </c>
      <c r="AO7" s="59">
        <f t="shared" si="2"/>
        <v>0</v>
      </c>
      <c r="AP7" s="59">
        <f t="shared" si="2"/>
        <v>0</v>
      </c>
      <c r="AQ7" s="59">
        <f t="shared" si="2"/>
        <v>0</v>
      </c>
      <c r="AR7" s="59">
        <f t="shared" si="2"/>
        <v>0</v>
      </c>
      <c r="AS7" s="59">
        <f t="shared" si="2"/>
        <v>0</v>
      </c>
      <c r="AT7" s="59">
        <f t="shared" si="2"/>
        <v>0</v>
      </c>
      <c r="AU7" s="59">
        <f t="shared" si="2"/>
        <v>0</v>
      </c>
      <c r="AV7" s="59">
        <f t="shared" si="2"/>
        <v>0</v>
      </c>
      <c r="AW7" s="59">
        <f t="shared" si="2"/>
        <v>0</v>
      </c>
      <c r="AX7" s="59">
        <f t="shared" si="2"/>
        <v>0</v>
      </c>
      <c r="AY7" s="59">
        <f t="shared" si="2"/>
        <v>0</v>
      </c>
      <c r="AZ7" s="59">
        <f t="shared" si="2"/>
        <v>0</v>
      </c>
      <c r="BA7" s="59">
        <f t="shared" si="2"/>
        <v>0</v>
      </c>
      <c r="BB7" s="59">
        <f t="shared" si="2"/>
        <v>0</v>
      </c>
      <c r="BC7" s="59">
        <f t="shared" si="2"/>
        <v>0</v>
      </c>
      <c r="BD7" s="59">
        <f t="shared" si="2"/>
        <v>0</v>
      </c>
      <c r="BE7" s="59">
        <f t="shared" si="2"/>
        <v>0</v>
      </c>
      <c r="BF7" s="59">
        <f t="shared" si="2"/>
        <v>0</v>
      </c>
      <c r="BG7" s="59">
        <f t="shared" si="2"/>
        <v>0</v>
      </c>
      <c r="BH7" s="59">
        <f t="shared" si="2"/>
        <v>0</v>
      </c>
      <c r="BI7" s="59">
        <f>+BI4*BI6</f>
        <v>0</v>
      </c>
      <c r="BJ7" s="59">
        <f>+BJ4*BJ6</f>
        <v>0</v>
      </c>
    </row>
    <row r="8" spans="1:62" x14ac:dyDescent="0.25">
      <c r="A8" s="28" t="s">
        <v>100</v>
      </c>
      <c r="C8" s="20">
        <f t="shared" ref="C8:AH8" si="3">B4*B6+C5*C6</f>
        <v>0</v>
      </c>
      <c r="D8" s="20">
        <f t="shared" si="3"/>
        <v>0</v>
      </c>
      <c r="E8" s="20">
        <f t="shared" si="3"/>
        <v>0</v>
      </c>
      <c r="F8" s="20">
        <f t="shared" si="3"/>
        <v>0</v>
      </c>
      <c r="G8" s="20">
        <f>F4*F6+G5*G6</f>
        <v>5225000</v>
      </c>
      <c r="H8" s="20">
        <f t="shared" si="3"/>
        <v>5335000</v>
      </c>
      <c r="I8" s="20">
        <f t="shared" si="3"/>
        <v>5500000</v>
      </c>
      <c r="J8" s="20">
        <f t="shared" si="3"/>
        <v>5720000</v>
      </c>
      <c r="K8" s="20">
        <f t="shared" si="3"/>
        <v>5995000</v>
      </c>
      <c r="L8" s="20">
        <f t="shared" si="3"/>
        <v>6325000</v>
      </c>
      <c r="M8" s="20">
        <f t="shared" si="3"/>
        <v>6600000</v>
      </c>
      <c r="N8" s="20">
        <f t="shared" si="3"/>
        <v>6930000</v>
      </c>
      <c r="O8" s="20">
        <f t="shared" ca="1" si="3"/>
        <v>10500994.299999999</v>
      </c>
      <c r="P8" s="20">
        <f t="shared" ca="1" si="3"/>
        <v>10913954.75</v>
      </c>
      <c r="Q8" s="20">
        <f t="shared" ca="1" si="3"/>
        <v>11326915.199999999</v>
      </c>
      <c r="R8" s="20">
        <f t="shared" ca="1" si="3"/>
        <v>11798870</v>
      </c>
      <c r="S8" s="20">
        <f t="shared" ca="1" si="3"/>
        <v>12270824.799999999</v>
      </c>
      <c r="T8" s="20">
        <f t="shared" ca="1" si="3"/>
        <v>12742779.6</v>
      </c>
      <c r="U8" s="20">
        <f t="shared" ca="1" si="3"/>
        <v>13450711.799999999</v>
      </c>
      <c r="V8" s="20">
        <f t="shared" ca="1" si="3"/>
        <v>14158644</v>
      </c>
      <c r="W8" s="20">
        <f t="shared" ca="1" si="3"/>
        <v>14984564.9</v>
      </c>
      <c r="X8" s="20">
        <f t="shared" ca="1" si="3"/>
        <v>15810485.799999999</v>
      </c>
      <c r="Y8" s="20">
        <f t="shared" ca="1" si="3"/>
        <v>16636406.699999999</v>
      </c>
      <c r="Z8" s="20">
        <f t="shared" ca="1" si="3"/>
        <v>17580316.300000001</v>
      </c>
      <c r="AA8" s="20">
        <f t="shared" ca="1" si="3"/>
        <v>25629674.318280142</v>
      </c>
      <c r="AB8" s="20">
        <f t="shared" ca="1" si="3"/>
        <v>26644710.924944703</v>
      </c>
      <c r="AC8" s="20">
        <f t="shared" ca="1" si="3"/>
        <v>27152229.228276979</v>
      </c>
      <c r="AD8" s="20">
        <f t="shared" ca="1" si="3"/>
        <v>27723187.319525797</v>
      </c>
      <c r="AE8" s="20">
        <f t="shared" ca="1" si="3"/>
        <v>28294145.410774611</v>
      </c>
      <c r="AF8" s="20">
        <f t="shared" ca="1" si="3"/>
        <v>28865103.502023425</v>
      </c>
      <c r="AG8" s="20">
        <f t="shared" ca="1" si="3"/>
        <v>29436061.593272243</v>
      </c>
      <c r="AH8" s="20">
        <f t="shared" ca="1" si="3"/>
        <v>30007019.684521057</v>
      </c>
      <c r="AI8" s="20">
        <f t="shared" ref="AI8:BJ8" ca="1" si="4">AH4*AH6+AI5*AI6</f>
        <v>30577977.775769871</v>
      </c>
      <c r="AJ8" s="20">
        <f t="shared" ca="1" si="4"/>
        <v>31212375.654935222</v>
      </c>
      <c r="AK8" s="20">
        <f t="shared" ca="1" si="4"/>
        <v>31846773.53410057</v>
      </c>
      <c r="AL8" s="20">
        <f t="shared" ca="1" si="4"/>
        <v>35041171.413265921</v>
      </c>
      <c r="AM8" s="20">
        <f t="shared" ca="1" si="4"/>
        <v>28315349.664840002</v>
      </c>
      <c r="AN8" s="20">
        <f t="shared" si="4"/>
        <v>28381507.023870002</v>
      </c>
      <c r="AO8" s="20">
        <f t="shared" si="4"/>
        <v>28381507.023870002</v>
      </c>
      <c r="AP8" s="20">
        <f t="shared" si="4"/>
        <v>28447664.382900003</v>
      </c>
      <c r="AQ8" s="20">
        <f t="shared" si="4"/>
        <v>28513821.741930004</v>
      </c>
      <c r="AR8" s="20">
        <f t="shared" si="4"/>
        <v>28579979.100960001</v>
      </c>
      <c r="AS8" s="20">
        <f t="shared" si="4"/>
        <v>28646136.459990002</v>
      </c>
      <c r="AT8" s="20">
        <f t="shared" si="4"/>
        <v>28712293.819020003</v>
      </c>
      <c r="AU8" s="20">
        <f t="shared" si="4"/>
        <v>28778451.178050004</v>
      </c>
      <c r="AV8" s="20">
        <f t="shared" si="4"/>
        <v>28778451.178050004</v>
      </c>
      <c r="AW8" s="20">
        <f t="shared" si="4"/>
        <v>28844608.537080005</v>
      </c>
      <c r="AX8" s="20">
        <f t="shared" si="4"/>
        <v>28910765.896110002</v>
      </c>
      <c r="AY8" s="20">
        <f t="shared" si="4"/>
        <v>38120961.869509995</v>
      </c>
      <c r="AZ8" s="20">
        <f t="shared" si="4"/>
        <v>38120961.869509995</v>
      </c>
      <c r="BA8" s="20">
        <f t="shared" si="4"/>
        <v>38120961.869509995</v>
      </c>
      <c r="BB8" s="20">
        <f t="shared" si="4"/>
        <v>38120961.869509995</v>
      </c>
      <c r="BC8" s="20">
        <f t="shared" si="4"/>
        <v>38120961.869509995</v>
      </c>
      <c r="BD8" s="20">
        <f t="shared" si="4"/>
        <v>38189401.657426529</v>
      </c>
      <c r="BE8" s="20">
        <f t="shared" si="4"/>
        <v>38189401.657426529</v>
      </c>
      <c r="BF8" s="20">
        <f t="shared" si="4"/>
        <v>38189401.657426529</v>
      </c>
      <c r="BG8" s="20">
        <f t="shared" si="4"/>
        <v>38189401.657426529</v>
      </c>
      <c r="BH8" s="20">
        <f t="shared" si="4"/>
        <v>38189401.657426529</v>
      </c>
      <c r="BI8" s="20">
        <f t="shared" si="4"/>
        <v>38189401.657426529</v>
      </c>
      <c r="BJ8" s="20">
        <f t="shared" si="4"/>
        <v>38257841.44534307</v>
      </c>
    </row>
    <row r="9" spans="1:62" x14ac:dyDescent="0.25">
      <c r="A9" s="28" t="s">
        <v>101</v>
      </c>
      <c r="C9" s="22">
        <f>C8</f>
        <v>0</v>
      </c>
      <c r="D9" s="22">
        <f t="shared" ref="D9:BJ9" si="5">D8</f>
        <v>0</v>
      </c>
      <c r="E9" s="22">
        <f t="shared" si="5"/>
        <v>0</v>
      </c>
      <c r="F9" s="22">
        <f t="shared" si="5"/>
        <v>0</v>
      </c>
      <c r="G9" s="22">
        <f t="shared" si="5"/>
        <v>5225000</v>
      </c>
      <c r="H9" s="22">
        <f t="shared" si="5"/>
        <v>5335000</v>
      </c>
      <c r="I9" s="22">
        <f t="shared" si="5"/>
        <v>5500000</v>
      </c>
      <c r="J9" s="22">
        <f t="shared" si="5"/>
        <v>5720000</v>
      </c>
      <c r="K9" s="22">
        <f t="shared" si="5"/>
        <v>5995000</v>
      </c>
      <c r="L9" s="22">
        <f t="shared" si="5"/>
        <v>6325000</v>
      </c>
      <c r="M9" s="22">
        <f t="shared" si="5"/>
        <v>6600000</v>
      </c>
      <c r="N9" s="22">
        <f t="shared" si="5"/>
        <v>6930000</v>
      </c>
      <c r="O9" s="22">
        <f t="shared" ca="1" si="5"/>
        <v>10500994.299999999</v>
      </c>
      <c r="P9" s="22">
        <f t="shared" ca="1" si="5"/>
        <v>10913954.75</v>
      </c>
      <c r="Q9" s="22">
        <f t="shared" ca="1" si="5"/>
        <v>11326915.199999999</v>
      </c>
      <c r="R9" s="22">
        <f t="shared" ca="1" si="5"/>
        <v>11798870</v>
      </c>
      <c r="S9" s="22">
        <f t="shared" ca="1" si="5"/>
        <v>12270824.799999999</v>
      </c>
      <c r="T9" s="22">
        <f t="shared" ca="1" si="5"/>
        <v>12742779.6</v>
      </c>
      <c r="U9" s="22">
        <f t="shared" ca="1" si="5"/>
        <v>13450711.799999999</v>
      </c>
      <c r="V9" s="22">
        <f t="shared" ca="1" si="5"/>
        <v>14158644</v>
      </c>
      <c r="W9" s="22">
        <f t="shared" ca="1" si="5"/>
        <v>14984564.9</v>
      </c>
      <c r="X9" s="22">
        <f t="shared" ca="1" si="5"/>
        <v>15810485.799999999</v>
      </c>
      <c r="Y9" s="22">
        <f t="shared" ca="1" si="5"/>
        <v>16636406.699999999</v>
      </c>
      <c r="Z9" s="22">
        <f t="shared" ca="1" si="5"/>
        <v>17580316.300000001</v>
      </c>
      <c r="AA9" s="22">
        <f t="shared" ca="1" si="5"/>
        <v>25629674.318280142</v>
      </c>
      <c r="AB9" s="22">
        <f t="shared" ca="1" si="5"/>
        <v>26644710.924944703</v>
      </c>
      <c r="AC9" s="22">
        <f t="shared" ca="1" si="5"/>
        <v>27152229.228276979</v>
      </c>
      <c r="AD9" s="22">
        <f t="shared" ca="1" si="5"/>
        <v>27723187.319525797</v>
      </c>
      <c r="AE9" s="22">
        <f t="shared" ca="1" si="5"/>
        <v>28294145.410774611</v>
      </c>
      <c r="AF9" s="22">
        <f t="shared" ca="1" si="5"/>
        <v>28865103.502023425</v>
      </c>
      <c r="AG9" s="22">
        <f t="shared" ca="1" si="5"/>
        <v>29436061.593272243</v>
      </c>
      <c r="AH9" s="22">
        <f t="shared" ca="1" si="5"/>
        <v>30007019.684521057</v>
      </c>
      <c r="AI9" s="22">
        <f t="shared" ca="1" si="5"/>
        <v>30577977.775769871</v>
      </c>
      <c r="AJ9" s="22">
        <f t="shared" ca="1" si="5"/>
        <v>31212375.654935222</v>
      </c>
      <c r="AK9" s="22">
        <f ca="1">AK8</f>
        <v>31846773.53410057</v>
      </c>
      <c r="AL9" s="22">
        <f ca="1">AL8</f>
        <v>35041171.413265921</v>
      </c>
      <c r="AM9" s="22">
        <f ca="1">AM8</f>
        <v>28315349.664840002</v>
      </c>
      <c r="AN9" s="22">
        <f t="shared" si="5"/>
        <v>28381507.023870002</v>
      </c>
      <c r="AO9" s="22">
        <f t="shared" si="5"/>
        <v>28381507.023870002</v>
      </c>
      <c r="AP9" s="22">
        <f t="shared" si="5"/>
        <v>28447664.382900003</v>
      </c>
      <c r="AQ9" s="22">
        <f t="shared" si="5"/>
        <v>28513821.741930004</v>
      </c>
      <c r="AR9" s="22">
        <f t="shared" si="5"/>
        <v>28579979.100960001</v>
      </c>
      <c r="AS9" s="22">
        <f t="shared" si="5"/>
        <v>28646136.459990002</v>
      </c>
      <c r="AT9" s="22">
        <f t="shared" si="5"/>
        <v>28712293.819020003</v>
      </c>
      <c r="AU9" s="22">
        <f t="shared" si="5"/>
        <v>28778451.178050004</v>
      </c>
      <c r="AV9" s="22">
        <f t="shared" si="5"/>
        <v>28778451.178050004</v>
      </c>
      <c r="AW9" s="22">
        <f t="shared" si="5"/>
        <v>28844608.537080005</v>
      </c>
      <c r="AX9" s="22">
        <f t="shared" si="5"/>
        <v>28910765.896110002</v>
      </c>
      <c r="AY9" s="22">
        <f t="shared" si="5"/>
        <v>38120961.869509995</v>
      </c>
      <c r="AZ9" s="22">
        <f t="shared" si="5"/>
        <v>38120961.869509995</v>
      </c>
      <c r="BA9" s="22">
        <f t="shared" si="5"/>
        <v>38120961.869509995</v>
      </c>
      <c r="BB9" s="22">
        <f t="shared" si="5"/>
        <v>38120961.869509995</v>
      </c>
      <c r="BC9" s="22">
        <f t="shared" si="5"/>
        <v>38120961.869509995</v>
      </c>
      <c r="BD9" s="22">
        <f t="shared" si="5"/>
        <v>38189401.657426529</v>
      </c>
      <c r="BE9" s="22">
        <f t="shared" si="5"/>
        <v>38189401.657426529</v>
      </c>
      <c r="BF9" s="22">
        <f t="shared" si="5"/>
        <v>38189401.657426529</v>
      </c>
      <c r="BG9" s="22">
        <f t="shared" si="5"/>
        <v>38189401.657426529</v>
      </c>
      <c r="BH9" s="22">
        <f t="shared" si="5"/>
        <v>38189401.657426529</v>
      </c>
      <c r="BI9" s="22">
        <f t="shared" si="5"/>
        <v>38189401.657426529</v>
      </c>
      <c r="BJ9" s="22">
        <f t="shared" si="5"/>
        <v>38257841.44534307</v>
      </c>
    </row>
    <row r="10" spans="1:62" x14ac:dyDescent="0.25">
      <c r="A10" s="28" t="s">
        <v>102</v>
      </c>
      <c r="C10" s="20">
        <f t="shared" ref="C10:BJ10" si="6">(+C4+C5)*C6</f>
        <v>0</v>
      </c>
      <c r="D10" s="20">
        <f t="shared" si="6"/>
        <v>0</v>
      </c>
      <c r="E10" s="20">
        <f t="shared" si="6"/>
        <v>0</v>
      </c>
      <c r="F10" s="20">
        <f>(+F4+F5)*F6</f>
        <v>0</v>
      </c>
      <c r="G10" s="20">
        <f t="shared" si="6"/>
        <v>5225000</v>
      </c>
      <c r="H10" s="20">
        <f t="shared" si="6"/>
        <v>5335000</v>
      </c>
      <c r="I10" s="20">
        <f t="shared" si="6"/>
        <v>5500000</v>
      </c>
      <c r="J10" s="20">
        <f t="shared" si="6"/>
        <v>5720000</v>
      </c>
      <c r="K10" s="20">
        <f t="shared" si="6"/>
        <v>5995000</v>
      </c>
      <c r="L10" s="20">
        <f t="shared" si="6"/>
        <v>6325000</v>
      </c>
      <c r="M10" s="20">
        <f t="shared" si="6"/>
        <v>6600000</v>
      </c>
      <c r="N10" s="20">
        <f t="shared" si="6"/>
        <v>6930000</v>
      </c>
      <c r="O10" s="20">
        <f t="shared" ca="1" si="6"/>
        <v>10500994.299999999</v>
      </c>
      <c r="P10" s="20">
        <f t="shared" ca="1" si="6"/>
        <v>10913954.75</v>
      </c>
      <c r="Q10" s="20">
        <f t="shared" ca="1" si="6"/>
        <v>11326915.199999999</v>
      </c>
      <c r="R10" s="20">
        <f t="shared" ca="1" si="6"/>
        <v>11798870</v>
      </c>
      <c r="S10" s="20">
        <f t="shared" ca="1" si="6"/>
        <v>12270824.799999999</v>
      </c>
      <c r="T10" s="20">
        <f t="shared" ca="1" si="6"/>
        <v>12742779.6</v>
      </c>
      <c r="U10" s="20">
        <f t="shared" ca="1" si="6"/>
        <v>13450711.799999999</v>
      </c>
      <c r="V10" s="20">
        <f t="shared" ca="1" si="6"/>
        <v>14158644</v>
      </c>
      <c r="W10" s="20">
        <f t="shared" ca="1" si="6"/>
        <v>14984564.9</v>
      </c>
      <c r="X10" s="20">
        <f t="shared" ca="1" si="6"/>
        <v>15810485.799999999</v>
      </c>
      <c r="Y10" s="20">
        <f t="shared" ca="1" si="6"/>
        <v>16636406.699999999</v>
      </c>
      <c r="Z10" s="20">
        <f t="shared" ca="1" si="6"/>
        <v>17580316.300000001</v>
      </c>
      <c r="AA10" s="20">
        <f t="shared" ca="1" si="6"/>
        <v>25629674.318280142</v>
      </c>
      <c r="AB10" s="20">
        <f t="shared" ca="1" si="6"/>
        <v>26644710.924944703</v>
      </c>
      <c r="AC10" s="20">
        <f t="shared" ca="1" si="6"/>
        <v>27152229.228276979</v>
      </c>
      <c r="AD10" s="20">
        <f t="shared" ca="1" si="6"/>
        <v>27723187.319525797</v>
      </c>
      <c r="AE10" s="20">
        <f t="shared" ca="1" si="6"/>
        <v>28294145.410774611</v>
      </c>
      <c r="AF10" s="20">
        <f t="shared" ca="1" si="6"/>
        <v>28865103.502023425</v>
      </c>
      <c r="AG10" s="20">
        <f t="shared" ca="1" si="6"/>
        <v>29436061.593272243</v>
      </c>
      <c r="AH10" s="20">
        <f t="shared" ca="1" si="6"/>
        <v>30007019.684521057</v>
      </c>
      <c r="AI10" s="20">
        <f t="shared" ca="1" si="6"/>
        <v>30577977.775769871</v>
      </c>
      <c r="AJ10" s="20">
        <f t="shared" ca="1" si="6"/>
        <v>31212375.654935222</v>
      </c>
      <c r="AK10" s="20">
        <f t="shared" ca="1" si="6"/>
        <v>31846773.53410057</v>
      </c>
      <c r="AL10" s="20">
        <f t="shared" ca="1" si="6"/>
        <v>35041171.413265921</v>
      </c>
      <c r="AM10" s="20">
        <f t="shared" si="6"/>
        <v>28315349.664840002</v>
      </c>
      <c r="AN10" s="20">
        <f t="shared" si="6"/>
        <v>28381507.023870002</v>
      </c>
      <c r="AO10" s="20">
        <f t="shared" si="6"/>
        <v>28381507.023870002</v>
      </c>
      <c r="AP10" s="20">
        <f t="shared" si="6"/>
        <v>28447664.382900003</v>
      </c>
      <c r="AQ10" s="20">
        <f t="shared" si="6"/>
        <v>28513821.741930004</v>
      </c>
      <c r="AR10" s="20">
        <f t="shared" si="6"/>
        <v>28579979.100960001</v>
      </c>
      <c r="AS10" s="20">
        <f t="shared" si="6"/>
        <v>28646136.459990002</v>
      </c>
      <c r="AT10" s="20">
        <f t="shared" si="6"/>
        <v>28712293.819020003</v>
      </c>
      <c r="AU10" s="20">
        <f t="shared" si="6"/>
        <v>28778451.178050004</v>
      </c>
      <c r="AV10" s="20">
        <f t="shared" si="6"/>
        <v>28778451.178050004</v>
      </c>
      <c r="AW10" s="20">
        <f t="shared" si="6"/>
        <v>28844608.537080005</v>
      </c>
      <c r="AX10" s="20">
        <f t="shared" si="6"/>
        <v>28910765.896110002</v>
      </c>
      <c r="AY10" s="20">
        <f t="shared" si="6"/>
        <v>38120961.869509995</v>
      </c>
      <c r="AZ10" s="20">
        <f t="shared" si="6"/>
        <v>38120961.869509995</v>
      </c>
      <c r="BA10" s="20">
        <f t="shared" si="6"/>
        <v>38120961.869509995</v>
      </c>
      <c r="BB10" s="20">
        <f t="shared" si="6"/>
        <v>38120961.869509995</v>
      </c>
      <c r="BC10" s="20">
        <f t="shared" si="6"/>
        <v>38120961.869509995</v>
      </c>
      <c r="BD10" s="20">
        <f t="shared" si="6"/>
        <v>38189401.657426529</v>
      </c>
      <c r="BE10" s="20">
        <f t="shared" si="6"/>
        <v>38189401.657426529</v>
      </c>
      <c r="BF10" s="20">
        <f t="shared" si="6"/>
        <v>38189401.657426529</v>
      </c>
      <c r="BG10" s="20">
        <f t="shared" si="6"/>
        <v>38189401.657426529</v>
      </c>
      <c r="BH10" s="20">
        <f t="shared" si="6"/>
        <v>38189401.657426529</v>
      </c>
      <c r="BI10" s="20">
        <f t="shared" si="6"/>
        <v>38189401.657426529</v>
      </c>
      <c r="BJ10" s="20">
        <f t="shared" si="6"/>
        <v>38257841.44534307</v>
      </c>
    </row>
    <row r="11" spans="1:62" x14ac:dyDescent="0.25">
      <c r="A11" s="28"/>
    </row>
  </sheetData>
  <pageMargins left="0.7" right="0.7" top="0.75" bottom="0.75" header="0.3" footer="0.3"/>
  <pageSetup paperSize="9" orientation="portrait" horizontalDpi="4294967292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4"/>
  <sheetViews>
    <sheetView zoomScale="96" zoomScaleNormal="96" workbookViewId="0">
      <pane xSplit="1" topLeftCell="B1" activePane="topRight" state="frozen"/>
      <selection pane="topRight" activeCell="H37" sqref="H37"/>
    </sheetView>
  </sheetViews>
  <sheetFormatPr baseColWidth="10" defaultRowHeight="15" x14ac:dyDescent="0.25"/>
  <cols>
    <col min="1" max="1" width="37.42578125" style="4" bestFit="1" customWidth="1"/>
    <col min="2" max="2" width="17.140625" style="4" bestFit="1" customWidth="1"/>
    <col min="3" max="62" width="16" style="4" bestFit="1" customWidth="1"/>
    <col min="63" max="16384" width="11.42578125" style="4"/>
  </cols>
  <sheetData>
    <row r="1" spans="1:62" x14ac:dyDescent="0.25">
      <c r="A1" s="23" t="s">
        <v>49</v>
      </c>
      <c r="B1" s="3">
        <v>0</v>
      </c>
      <c r="C1" s="3">
        <v>1</v>
      </c>
      <c r="D1" s="3">
        <v>2</v>
      </c>
      <c r="E1" s="3">
        <v>3</v>
      </c>
      <c r="F1" s="3">
        <v>4</v>
      </c>
      <c r="G1" s="3">
        <v>5</v>
      </c>
      <c r="H1" s="3">
        <v>6</v>
      </c>
      <c r="I1" s="3">
        <v>7</v>
      </c>
      <c r="J1" s="3">
        <v>8</v>
      </c>
      <c r="K1" s="3">
        <v>9</v>
      </c>
      <c r="L1" s="3">
        <v>10</v>
      </c>
      <c r="M1" s="3">
        <v>11</v>
      </c>
      <c r="N1" s="3">
        <v>12</v>
      </c>
      <c r="O1" s="3">
        <v>13</v>
      </c>
      <c r="P1" s="3">
        <v>14</v>
      </c>
      <c r="Q1" s="3">
        <v>15</v>
      </c>
      <c r="R1" s="3">
        <v>16</v>
      </c>
      <c r="S1" s="3">
        <v>17</v>
      </c>
      <c r="T1" s="3">
        <v>18</v>
      </c>
      <c r="U1" s="3">
        <v>19</v>
      </c>
      <c r="V1" s="3">
        <v>20</v>
      </c>
      <c r="W1" s="3">
        <v>21</v>
      </c>
      <c r="X1" s="3">
        <v>22</v>
      </c>
      <c r="Y1" s="3">
        <v>23</v>
      </c>
      <c r="Z1" s="3">
        <v>24</v>
      </c>
      <c r="AA1" s="3">
        <v>25</v>
      </c>
      <c r="AB1" s="3">
        <v>26</v>
      </c>
      <c r="AC1" s="3">
        <v>27</v>
      </c>
      <c r="AD1" s="3">
        <v>28</v>
      </c>
      <c r="AE1" s="3">
        <v>29</v>
      </c>
      <c r="AF1" s="3">
        <v>30</v>
      </c>
      <c r="AG1" s="3">
        <v>31</v>
      </c>
      <c r="AH1" s="3">
        <v>32</v>
      </c>
      <c r="AI1" s="3">
        <v>33</v>
      </c>
      <c r="AJ1" s="3">
        <v>34</v>
      </c>
      <c r="AK1" s="3">
        <v>35</v>
      </c>
      <c r="AL1" s="3">
        <v>36</v>
      </c>
      <c r="AM1" s="3">
        <v>37</v>
      </c>
      <c r="AN1" s="3">
        <v>38</v>
      </c>
      <c r="AO1" s="3">
        <v>39</v>
      </c>
      <c r="AP1" s="3">
        <v>40</v>
      </c>
      <c r="AQ1" s="3">
        <v>41</v>
      </c>
      <c r="AR1" s="3">
        <v>42</v>
      </c>
      <c r="AS1" s="3">
        <v>43</v>
      </c>
      <c r="AT1" s="3">
        <v>44</v>
      </c>
      <c r="AU1" s="3">
        <v>45</v>
      </c>
      <c r="AV1" s="3">
        <v>46</v>
      </c>
      <c r="AW1" s="3">
        <v>47</v>
      </c>
      <c r="AX1" s="3">
        <v>48</v>
      </c>
      <c r="AY1" s="3">
        <v>49</v>
      </c>
      <c r="AZ1" s="3">
        <v>50</v>
      </c>
      <c r="BA1" s="3">
        <v>51</v>
      </c>
      <c r="BB1" s="3">
        <v>52</v>
      </c>
      <c r="BC1" s="3">
        <v>53</v>
      </c>
      <c r="BD1" s="3">
        <v>54</v>
      </c>
      <c r="BE1" s="3">
        <v>55</v>
      </c>
      <c r="BF1" s="3">
        <v>56</v>
      </c>
      <c r="BG1" s="3">
        <v>57</v>
      </c>
      <c r="BH1" s="3">
        <v>58</v>
      </c>
      <c r="BI1" s="3">
        <v>59</v>
      </c>
      <c r="BJ1" s="3">
        <v>60</v>
      </c>
    </row>
    <row r="2" spans="1:62" x14ac:dyDescent="0.25">
      <c r="A2" s="29" t="s">
        <v>252</v>
      </c>
      <c r="B2" s="30"/>
    </row>
    <row r="3" spans="1:62" x14ac:dyDescent="0.25">
      <c r="A3" s="28" t="s">
        <v>242</v>
      </c>
      <c r="B3" s="19">
        <v>60</v>
      </c>
    </row>
    <row r="4" spans="1:62" x14ac:dyDescent="0.25">
      <c r="A4" s="35" t="s">
        <v>253</v>
      </c>
      <c r="B4" s="80">
        <f>3200000*3</f>
        <v>9600000</v>
      </c>
      <c r="C4" s="31">
        <f t="shared" ref="C4:AH4" si="0">B4</f>
        <v>9600000</v>
      </c>
      <c r="D4" s="31">
        <f t="shared" si="0"/>
        <v>9600000</v>
      </c>
      <c r="E4" s="31">
        <f t="shared" si="0"/>
        <v>9600000</v>
      </c>
      <c r="F4" s="31">
        <f t="shared" si="0"/>
        <v>9600000</v>
      </c>
      <c r="G4" s="31">
        <f t="shared" si="0"/>
        <v>9600000</v>
      </c>
      <c r="H4" s="31">
        <f t="shared" si="0"/>
        <v>9600000</v>
      </c>
      <c r="I4" s="31">
        <f t="shared" si="0"/>
        <v>9600000</v>
      </c>
      <c r="J4" s="31">
        <f t="shared" si="0"/>
        <v>9600000</v>
      </c>
      <c r="K4" s="31">
        <f t="shared" si="0"/>
        <v>9600000</v>
      </c>
      <c r="L4" s="31">
        <f t="shared" si="0"/>
        <v>9600000</v>
      </c>
      <c r="M4" s="31">
        <f t="shared" si="0"/>
        <v>9600000</v>
      </c>
      <c r="N4" s="31">
        <f t="shared" si="0"/>
        <v>9600000</v>
      </c>
      <c r="O4" s="31">
        <f t="shared" si="0"/>
        <v>9600000</v>
      </c>
      <c r="P4" s="31">
        <f t="shared" si="0"/>
        <v>9600000</v>
      </c>
      <c r="Q4" s="31">
        <f t="shared" si="0"/>
        <v>9600000</v>
      </c>
      <c r="R4" s="31">
        <f t="shared" si="0"/>
        <v>9600000</v>
      </c>
      <c r="S4" s="31">
        <f t="shared" si="0"/>
        <v>9600000</v>
      </c>
      <c r="T4" s="31">
        <f t="shared" si="0"/>
        <v>9600000</v>
      </c>
      <c r="U4" s="31">
        <f t="shared" si="0"/>
        <v>9600000</v>
      </c>
      <c r="V4" s="31">
        <f t="shared" si="0"/>
        <v>9600000</v>
      </c>
      <c r="W4" s="31">
        <f t="shared" si="0"/>
        <v>9600000</v>
      </c>
      <c r="X4" s="31">
        <f t="shared" si="0"/>
        <v>9600000</v>
      </c>
      <c r="Y4" s="31">
        <f t="shared" si="0"/>
        <v>9600000</v>
      </c>
      <c r="Z4" s="31">
        <f t="shared" si="0"/>
        <v>9600000</v>
      </c>
      <c r="AA4" s="31">
        <f t="shared" si="0"/>
        <v>9600000</v>
      </c>
      <c r="AB4" s="31">
        <f t="shared" si="0"/>
        <v>9600000</v>
      </c>
      <c r="AC4" s="31">
        <f t="shared" si="0"/>
        <v>9600000</v>
      </c>
      <c r="AD4" s="31">
        <f t="shared" si="0"/>
        <v>9600000</v>
      </c>
      <c r="AE4" s="31">
        <f t="shared" si="0"/>
        <v>9600000</v>
      </c>
      <c r="AF4" s="31">
        <f t="shared" si="0"/>
        <v>9600000</v>
      </c>
      <c r="AG4" s="31">
        <f t="shared" si="0"/>
        <v>9600000</v>
      </c>
      <c r="AH4" s="31">
        <f t="shared" si="0"/>
        <v>9600000</v>
      </c>
      <c r="AI4" s="31">
        <f t="shared" ref="AI4:BJ4" si="1">AH4</f>
        <v>9600000</v>
      </c>
      <c r="AJ4" s="31">
        <f t="shared" si="1"/>
        <v>9600000</v>
      </c>
      <c r="AK4" s="31">
        <f t="shared" si="1"/>
        <v>9600000</v>
      </c>
      <c r="AL4" s="31">
        <f t="shared" si="1"/>
        <v>9600000</v>
      </c>
      <c r="AM4" s="31">
        <f t="shared" si="1"/>
        <v>9600000</v>
      </c>
      <c r="AN4" s="31">
        <f t="shared" si="1"/>
        <v>9600000</v>
      </c>
      <c r="AO4" s="31">
        <f t="shared" si="1"/>
        <v>9600000</v>
      </c>
      <c r="AP4" s="31">
        <f t="shared" si="1"/>
        <v>9600000</v>
      </c>
      <c r="AQ4" s="31">
        <f t="shared" si="1"/>
        <v>9600000</v>
      </c>
      <c r="AR4" s="31">
        <f t="shared" si="1"/>
        <v>9600000</v>
      </c>
      <c r="AS4" s="31">
        <f t="shared" si="1"/>
        <v>9600000</v>
      </c>
      <c r="AT4" s="31">
        <f t="shared" si="1"/>
        <v>9600000</v>
      </c>
      <c r="AU4" s="31">
        <f t="shared" si="1"/>
        <v>9600000</v>
      </c>
      <c r="AV4" s="31">
        <f t="shared" si="1"/>
        <v>9600000</v>
      </c>
      <c r="AW4" s="31">
        <f t="shared" si="1"/>
        <v>9600000</v>
      </c>
      <c r="AX4" s="31">
        <f t="shared" si="1"/>
        <v>9600000</v>
      </c>
      <c r="AY4" s="31">
        <f t="shared" si="1"/>
        <v>9600000</v>
      </c>
      <c r="AZ4" s="31">
        <f t="shared" si="1"/>
        <v>9600000</v>
      </c>
      <c r="BA4" s="31">
        <f t="shared" si="1"/>
        <v>9600000</v>
      </c>
      <c r="BB4" s="31">
        <f t="shared" si="1"/>
        <v>9600000</v>
      </c>
      <c r="BC4" s="31">
        <f t="shared" si="1"/>
        <v>9600000</v>
      </c>
      <c r="BD4" s="31">
        <f t="shared" si="1"/>
        <v>9600000</v>
      </c>
      <c r="BE4" s="31">
        <f t="shared" si="1"/>
        <v>9600000</v>
      </c>
      <c r="BF4" s="31">
        <f t="shared" si="1"/>
        <v>9600000</v>
      </c>
      <c r="BG4" s="31">
        <f t="shared" si="1"/>
        <v>9600000</v>
      </c>
      <c r="BH4" s="31">
        <f t="shared" si="1"/>
        <v>9600000</v>
      </c>
      <c r="BI4" s="31">
        <f t="shared" si="1"/>
        <v>9600000</v>
      </c>
      <c r="BJ4" s="31">
        <f t="shared" si="1"/>
        <v>9600000</v>
      </c>
    </row>
    <row r="5" spans="1:62" x14ac:dyDescent="0.25">
      <c r="A5" s="28" t="s">
        <v>243</v>
      </c>
      <c r="C5" s="22">
        <f>C4/B3</f>
        <v>160000</v>
      </c>
      <c r="D5" s="22">
        <f>IF(C6&lt;D4,$C$4/$B$3,0)</f>
        <v>160000</v>
      </c>
      <c r="E5" s="22">
        <f t="shared" ref="E5:N5" si="2">IF(D6&lt;E4,$C$4/$B$3,0)</f>
        <v>160000</v>
      </c>
      <c r="F5" s="22">
        <f t="shared" si="2"/>
        <v>160000</v>
      </c>
      <c r="G5" s="22">
        <f t="shared" si="2"/>
        <v>160000</v>
      </c>
      <c r="H5" s="22">
        <f t="shared" si="2"/>
        <v>160000</v>
      </c>
      <c r="I5" s="22">
        <f t="shared" si="2"/>
        <v>160000</v>
      </c>
      <c r="J5" s="22">
        <f t="shared" si="2"/>
        <v>160000</v>
      </c>
      <c r="K5" s="22">
        <f t="shared" si="2"/>
        <v>160000</v>
      </c>
      <c r="L5" s="22">
        <f t="shared" si="2"/>
        <v>160000</v>
      </c>
      <c r="M5" s="22">
        <f t="shared" si="2"/>
        <v>160000</v>
      </c>
      <c r="N5" s="22">
        <f t="shared" si="2"/>
        <v>160000</v>
      </c>
      <c r="O5" s="22">
        <f t="shared" ref="O5:BJ5" si="3">IF(N6&lt;O4,$C$4/$B$3,0)</f>
        <v>160000</v>
      </c>
      <c r="P5" s="22">
        <f t="shared" si="3"/>
        <v>160000</v>
      </c>
      <c r="Q5" s="22">
        <f t="shared" si="3"/>
        <v>160000</v>
      </c>
      <c r="R5" s="22">
        <f t="shared" si="3"/>
        <v>160000</v>
      </c>
      <c r="S5" s="22">
        <f t="shared" si="3"/>
        <v>160000</v>
      </c>
      <c r="T5" s="22">
        <f t="shared" si="3"/>
        <v>160000</v>
      </c>
      <c r="U5" s="22">
        <f t="shared" si="3"/>
        <v>160000</v>
      </c>
      <c r="V5" s="22">
        <f t="shared" si="3"/>
        <v>160000</v>
      </c>
      <c r="W5" s="22">
        <f t="shared" si="3"/>
        <v>160000</v>
      </c>
      <c r="X5" s="22">
        <f t="shared" si="3"/>
        <v>160000</v>
      </c>
      <c r="Y5" s="22">
        <f t="shared" si="3"/>
        <v>160000</v>
      </c>
      <c r="Z5" s="22">
        <f t="shared" si="3"/>
        <v>160000</v>
      </c>
      <c r="AA5" s="22">
        <f t="shared" si="3"/>
        <v>160000</v>
      </c>
      <c r="AB5" s="22">
        <f t="shared" si="3"/>
        <v>160000</v>
      </c>
      <c r="AC5" s="22">
        <f t="shared" si="3"/>
        <v>160000</v>
      </c>
      <c r="AD5" s="22">
        <f t="shared" si="3"/>
        <v>160000</v>
      </c>
      <c r="AE5" s="22">
        <f t="shared" si="3"/>
        <v>160000</v>
      </c>
      <c r="AF5" s="22">
        <f t="shared" si="3"/>
        <v>160000</v>
      </c>
      <c r="AG5" s="22">
        <f t="shared" si="3"/>
        <v>160000</v>
      </c>
      <c r="AH5" s="22">
        <f t="shared" si="3"/>
        <v>160000</v>
      </c>
      <c r="AI5" s="22">
        <f t="shared" si="3"/>
        <v>160000</v>
      </c>
      <c r="AJ5" s="22">
        <f t="shared" si="3"/>
        <v>160000</v>
      </c>
      <c r="AK5" s="22">
        <f t="shared" si="3"/>
        <v>160000</v>
      </c>
      <c r="AL5" s="22">
        <f t="shared" si="3"/>
        <v>160000</v>
      </c>
      <c r="AM5" s="22">
        <f t="shared" si="3"/>
        <v>160000</v>
      </c>
      <c r="AN5" s="22">
        <f t="shared" si="3"/>
        <v>160000</v>
      </c>
      <c r="AO5" s="22">
        <f t="shared" si="3"/>
        <v>160000</v>
      </c>
      <c r="AP5" s="22">
        <f t="shared" si="3"/>
        <v>160000</v>
      </c>
      <c r="AQ5" s="22">
        <f t="shared" si="3"/>
        <v>160000</v>
      </c>
      <c r="AR5" s="22">
        <f t="shared" si="3"/>
        <v>160000</v>
      </c>
      <c r="AS5" s="22">
        <f t="shared" si="3"/>
        <v>160000</v>
      </c>
      <c r="AT5" s="22">
        <f t="shared" si="3"/>
        <v>160000</v>
      </c>
      <c r="AU5" s="22">
        <f t="shared" si="3"/>
        <v>160000</v>
      </c>
      <c r="AV5" s="22">
        <f t="shared" si="3"/>
        <v>160000</v>
      </c>
      <c r="AW5" s="22">
        <f t="shared" si="3"/>
        <v>160000</v>
      </c>
      <c r="AX5" s="22">
        <f t="shared" si="3"/>
        <v>160000</v>
      </c>
      <c r="AY5" s="22">
        <f t="shared" si="3"/>
        <v>160000</v>
      </c>
      <c r="AZ5" s="22">
        <f t="shared" si="3"/>
        <v>160000</v>
      </c>
      <c r="BA5" s="22">
        <f t="shared" si="3"/>
        <v>160000</v>
      </c>
      <c r="BB5" s="22">
        <f t="shared" si="3"/>
        <v>160000</v>
      </c>
      <c r="BC5" s="22">
        <f t="shared" si="3"/>
        <v>160000</v>
      </c>
      <c r="BD5" s="22">
        <f t="shared" si="3"/>
        <v>160000</v>
      </c>
      <c r="BE5" s="22">
        <f t="shared" si="3"/>
        <v>160000</v>
      </c>
      <c r="BF5" s="22">
        <f t="shared" si="3"/>
        <v>160000</v>
      </c>
      <c r="BG5" s="22">
        <f t="shared" si="3"/>
        <v>160000</v>
      </c>
      <c r="BH5" s="22">
        <f t="shared" si="3"/>
        <v>160000</v>
      </c>
      <c r="BI5" s="22">
        <f t="shared" si="3"/>
        <v>160000</v>
      </c>
      <c r="BJ5" s="22">
        <f t="shared" si="3"/>
        <v>160000</v>
      </c>
    </row>
    <row r="6" spans="1:62" x14ac:dyDescent="0.25">
      <c r="A6" s="37" t="s">
        <v>244</v>
      </c>
      <c r="C6" s="22">
        <f>C4/B3</f>
        <v>160000</v>
      </c>
      <c r="D6" s="31">
        <f>+C6+D5</f>
        <v>320000</v>
      </c>
      <c r="E6" s="31">
        <f t="shared" ref="E6:P6" si="4">+D6+E5</f>
        <v>480000</v>
      </c>
      <c r="F6" s="31">
        <f t="shared" si="4"/>
        <v>640000</v>
      </c>
      <c r="G6" s="31">
        <f t="shared" si="4"/>
        <v>800000</v>
      </c>
      <c r="H6" s="31">
        <f t="shared" si="4"/>
        <v>960000</v>
      </c>
      <c r="I6" s="31">
        <f t="shared" si="4"/>
        <v>1120000</v>
      </c>
      <c r="J6" s="31">
        <f t="shared" si="4"/>
        <v>1280000</v>
      </c>
      <c r="K6" s="31">
        <f t="shared" si="4"/>
        <v>1440000</v>
      </c>
      <c r="L6" s="31">
        <f t="shared" si="4"/>
        <v>1600000</v>
      </c>
      <c r="M6" s="31">
        <f t="shared" si="4"/>
        <v>1760000</v>
      </c>
      <c r="N6" s="31">
        <f t="shared" si="4"/>
        <v>1920000</v>
      </c>
      <c r="O6" s="31">
        <f t="shared" si="4"/>
        <v>2080000</v>
      </c>
      <c r="P6" s="31">
        <f t="shared" si="4"/>
        <v>2240000</v>
      </c>
      <c r="Q6" s="31">
        <f t="shared" ref="Q6" si="5">+P6+Q5</f>
        <v>2400000</v>
      </c>
      <c r="R6" s="31">
        <f t="shared" ref="R6" si="6">+Q6+R5</f>
        <v>2560000</v>
      </c>
      <c r="S6" s="31">
        <f t="shared" ref="S6" si="7">+R6+S5</f>
        <v>2720000</v>
      </c>
      <c r="T6" s="31">
        <f t="shared" ref="T6" si="8">+S6+T5</f>
        <v>2880000</v>
      </c>
      <c r="U6" s="31">
        <f t="shared" ref="U6" si="9">+T6+U5</f>
        <v>3040000</v>
      </c>
      <c r="V6" s="31">
        <f t="shared" ref="V6" si="10">+U6+V5</f>
        <v>3200000</v>
      </c>
      <c r="W6" s="31">
        <f t="shared" ref="W6" si="11">+V6+W5</f>
        <v>3360000</v>
      </c>
      <c r="X6" s="31">
        <f t="shared" ref="X6" si="12">+W6+X5</f>
        <v>3520000</v>
      </c>
      <c r="Y6" s="31">
        <f t="shared" ref="Y6" si="13">+X6+Y5</f>
        <v>3680000</v>
      </c>
      <c r="Z6" s="31">
        <f t="shared" ref="Z6" si="14">+Y6+Z5</f>
        <v>3840000</v>
      </c>
      <c r="AA6" s="31">
        <f t="shared" ref="AA6" si="15">+Z6+AA5</f>
        <v>4000000</v>
      </c>
      <c r="AB6" s="31">
        <f t="shared" ref="AB6" si="16">+AA6+AB5</f>
        <v>4160000</v>
      </c>
      <c r="AC6" s="31">
        <f t="shared" ref="AC6" si="17">+AB6+AC5</f>
        <v>4320000</v>
      </c>
      <c r="AD6" s="31">
        <f t="shared" ref="AD6" si="18">+AC6+AD5</f>
        <v>4480000</v>
      </c>
      <c r="AE6" s="31">
        <f t="shared" ref="AE6" si="19">+AD6+AE5</f>
        <v>4640000</v>
      </c>
      <c r="AF6" s="31">
        <f t="shared" ref="AF6" si="20">+AE6+AF5</f>
        <v>4800000</v>
      </c>
      <c r="AG6" s="31">
        <f t="shared" ref="AG6" si="21">+AF6+AG5</f>
        <v>4960000</v>
      </c>
      <c r="AH6" s="31">
        <f t="shared" ref="AH6" si="22">+AG6+AH5</f>
        <v>5120000</v>
      </c>
      <c r="AI6" s="31">
        <f t="shared" ref="AI6" si="23">+AH6+AI5</f>
        <v>5280000</v>
      </c>
      <c r="AJ6" s="31">
        <f t="shared" ref="AJ6" si="24">+AI6+AJ5</f>
        <v>5440000</v>
      </c>
      <c r="AK6" s="31">
        <f t="shared" ref="AK6" si="25">+AJ6+AK5</f>
        <v>5600000</v>
      </c>
      <c r="AL6" s="31">
        <f t="shared" ref="AL6" si="26">+AK6+AL5</f>
        <v>5760000</v>
      </c>
      <c r="AM6" s="31">
        <f t="shared" ref="AM6" si="27">+AL6+AM5</f>
        <v>5920000</v>
      </c>
      <c r="AN6" s="31">
        <f t="shared" ref="AN6" si="28">+AM6+AN5</f>
        <v>6080000</v>
      </c>
      <c r="AO6" s="31">
        <f t="shared" ref="AO6" si="29">+AN6+AO5</f>
        <v>6240000</v>
      </c>
      <c r="AP6" s="31">
        <f t="shared" ref="AP6" si="30">+AO6+AP5</f>
        <v>6400000</v>
      </c>
      <c r="AQ6" s="31">
        <f t="shared" ref="AQ6" si="31">+AP6+AQ5</f>
        <v>6560000</v>
      </c>
      <c r="AR6" s="31">
        <f t="shared" ref="AR6" si="32">+AQ6+AR5</f>
        <v>6720000</v>
      </c>
      <c r="AS6" s="31">
        <f t="shared" ref="AS6" si="33">+AR6+AS5</f>
        <v>6880000</v>
      </c>
      <c r="AT6" s="31">
        <f t="shared" ref="AT6" si="34">+AS6+AT5</f>
        <v>7040000</v>
      </c>
      <c r="AU6" s="31">
        <f t="shared" ref="AU6" si="35">+AT6+AU5</f>
        <v>7200000</v>
      </c>
      <c r="AV6" s="31">
        <f t="shared" ref="AV6" si="36">+AU6+AV5</f>
        <v>7360000</v>
      </c>
      <c r="AW6" s="31">
        <f t="shared" ref="AW6" si="37">+AV6+AW5</f>
        <v>7520000</v>
      </c>
      <c r="AX6" s="31">
        <f t="shared" ref="AX6" si="38">+AW6+AX5</f>
        <v>7680000</v>
      </c>
      <c r="AY6" s="31">
        <f t="shared" ref="AY6" si="39">+AX6+AY5</f>
        <v>7840000</v>
      </c>
      <c r="AZ6" s="31">
        <f t="shared" ref="AZ6" si="40">+AY6+AZ5</f>
        <v>8000000</v>
      </c>
      <c r="BA6" s="31">
        <f t="shared" ref="BA6" si="41">+AZ6+BA5</f>
        <v>8160000</v>
      </c>
      <c r="BB6" s="31">
        <f t="shared" ref="BB6" si="42">+BA6+BB5</f>
        <v>8320000</v>
      </c>
      <c r="BC6" s="31">
        <f t="shared" ref="BC6" si="43">+BB6+BC5</f>
        <v>8480000</v>
      </c>
      <c r="BD6" s="31">
        <f t="shared" ref="BD6" si="44">+BC6+BD5</f>
        <v>8640000</v>
      </c>
      <c r="BE6" s="31">
        <f t="shared" ref="BE6" si="45">+BD6+BE5</f>
        <v>8800000</v>
      </c>
      <c r="BF6" s="31">
        <f t="shared" ref="BF6" si="46">+BE6+BF5</f>
        <v>8960000</v>
      </c>
      <c r="BG6" s="31">
        <f t="shared" ref="BG6" si="47">+BF6+BG5</f>
        <v>9120000</v>
      </c>
      <c r="BH6" s="31">
        <f t="shared" ref="BH6" si="48">+BG6+BH5</f>
        <v>9280000</v>
      </c>
      <c r="BI6" s="31">
        <f t="shared" ref="BI6" si="49">+BH6+BI5</f>
        <v>9440000</v>
      </c>
      <c r="BJ6" s="31">
        <f t="shared" ref="BJ6" si="50">+BI6+BJ5</f>
        <v>9600000</v>
      </c>
    </row>
    <row r="7" spans="1:62" x14ac:dyDescent="0.25">
      <c r="A7" s="37" t="s">
        <v>245</v>
      </c>
      <c r="C7" s="22">
        <f>C6</f>
        <v>160000</v>
      </c>
      <c r="D7" s="31">
        <f>D5</f>
        <v>160000</v>
      </c>
      <c r="E7" s="31">
        <f t="shared" ref="E7:O7" si="51">E5</f>
        <v>160000</v>
      </c>
      <c r="F7" s="31">
        <f t="shared" si="51"/>
        <v>160000</v>
      </c>
      <c r="G7" s="31">
        <f t="shared" si="51"/>
        <v>160000</v>
      </c>
      <c r="H7" s="31">
        <f t="shared" si="51"/>
        <v>160000</v>
      </c>
      <c r="I7" s="31">
        <f t="shared" si="51"/>
        <v>160000</v>
      </c>
      <c r="J7" s="31">
        <f t="shared" si="51"/>
        <v>160000</v>
      </c>
      <c r="K7" s="31">
        <f t="shared" si="51"/>
        <v>160000</v>
      </c>
      <c r="L7" s="31">
        <f t="shared" si="51"/>
        <v>160000</v>
      </c>
      <c r="M7" s="31">
        <f t="shared" si="51"/>
        <v>160000</v>
      </c>
      <c r="N7" s="31">
        <f t="shared" si="51"/>
        <v>160000</v>
      </c>
      <c r="O7" s="31">
        <f t="shared" si="51"/>
        <v>160000</v>
      </c>
      <c r="P7" s="31">
        <f t="shared" ref="P7:BJ7" si="52">P5</f>
        <v>160000</v>
      </c>
      <c r="Q7" s="31">
        <f t="shared" si="52"/>
        <v>160000</v>
      </c>
      <c r="R7" s="31">
        <f t="shared" si="52"/>
        <v>160000</v>
      </c>
      <c r="S7" s="31">
        <f t="shared" si="52"/>
        <v>160000</v>
      </c>
      <c r="T7" s="31">
        <f t="shared" si="52"/>
        <v>160000</v>
      </c>
      <c r="U7" s="31">
        <f t="shared" si="52"/>
        <v>160000</v>
      </c>
      <c r="V7" s="31">
        <f t="shared" si="52"/>
        <v>160000</v>
      </c>
      <c r="W7" s="31">
        <f t="shared" si="52"/>
        <v>160000</v>
      </c>
      <c r="X7" s="31">
        <f t="shared" si="52"/>
        <v>160000</v>
      </c>
      <c r="Y7" s="31">
        <f t="shared" si="52"/>
        <v>160000</v>
      </c>
      <c r="Z7" s="31">
        <f t="shared" si="52"/>
        <v>160000</v>
      </c>
      <c r="AA7" s="31">
        <f t="shared" si="52"/>
        <v>160000</v>
      </c>
      <c r="AB7" s="31">
        <f t="shared" si="52"/>
        <v>160000</v>
      </c>
      <c r="AC7" s="31">
        <f t="shared" si="52"/>
        <v>160000</v>
      </c>
      <c r="AD7" s="31">
        <f t="shared" si="52"/>
        <v>160000</v>
      </c>
      <c r="AE7" s="31">
        <f t="shared" si="52"/>
        <v>160000</v>
      </c>
      <c r="AF7" s="31">
        <f t="shared" si="52"/>
        <v>160000</v>
      </c>
      <c r="AG7" s="31">
        <f t="shared" si="52"/>
        <v>160000</v>
      </c>
      <c r="AH7" s="31">
        <f t="shared" si="52"/>
        <v>160000</v>
      </c>
      <c r="AI7" s="31">
        <f t="shared" si="52"/>
        <v>160000</v>
      </c>
      <c r="AJ7" s="31">
        <f t="shared" si="52"/>
        <v>160000</v>
      </c>
      <c r="AK7" s="31">
        <f t="shared" si="52"/>
        <v>160000</v>
      </c>
      <c r="AL7" s="31">
        <f t="shared" si="52"/>
        <v>160000</v>
      </c>
      <c r="AM7" s="31">
        <f t="shared" si="52"/>
        <v>160000</v>
      </c>
      <c r="AN7" s="31">
        <f t="shared" si="52"/>
        <v>160000</v>
      </c>
      <c r="AO7" s="31">
        <f t="shared" si="52"/>
        <v>160000</v>
      </c>
      <c r="AP7" s="31">
        <f t="shared" si="52"/>
        <v>160000</v>
      </c>
      <c r="AQ7" s="31">
        <f t="shared" si="52"/>
        <v>160000</v>
      </c>
      <c r="AR7" s="31">
        <f t="shared" si="52"/>
        <v>160000</v>
      </c>
      <c r="AS7" s="31">
        <f t="shared" si="52"/>
        <v>160000</v>
      </c>
      <c r="AT7" s="31">
        <f t="shared" si="52"/>
        <v>160000</v>
      </c>
      <c r="AU7" s="31">
        <f t="shared" si="52"/>
        <v>160000</v>
      </c>
      <c r="AV7" s="31">
        <f t="shared" si="52"/>
        <v>160000</v>
      </c>
      <c r="AW7" s="31">
        <f t="shared" si="52"/>
        <v>160000</v>
      </c>
      <c r="AX7" s="31">
        <f t="shared" si="52"/>
        <v>160000</v>
      </c>
      <c r="AY7" s="31">
        <f t="shared" si="52"/>
        <v>160000</v>
      </c>
      <c r="AZ7" s="31">
        <f t="shared" si="52"/>
        <v>160000</v>
      </c>
      <c r="BA7" s="31">
        <f t="shared" si="52"/>
        <v>160000</v>
      </c>
      <c r="BB7" s="31">
        <f t="shared" si="52"/>
        <v>160000</v>
      </c>
      <c r="BC7" s="31">
        <f t="shared" si="52"/>
        <v>160000</v>
      </c>
      <c r="BD7" s="31">
        <f t="shared" si="52"/>
        <v>160000</v>
      </c>
      <c r="BE7" s="31">
        <f t="shared" si="52"/>
        <v>160000</v>
      </c>
      <c r="BF7" s="31">
        <f t="shared" si="52"/>
        <v>160000</v>
      </c>
      <c r="BG7" s="31">
        <f t="shared" si="52"/>
        <v>160000</v>
      </c>
      <c r="BH7" s="31">
        <f t="shared" si="52"/>
        <v>160000</v>
      </c>
      <c r="BI7" s="31">
        <f t="shared" si="52"/>
        <v>160000</v>
      </c>
      <c r="BJ7" s="31">
        <f t="shared" si="52"/>
        <v>160000</v>
      </c>
    </row>
    <row r="8" spans="1:62" x14ac:dyDescent="0.25">
      <c r="A8" s="29" t="s">
        <v>254</v>
      </c>
    </row>
    <row r="9" spans="1:62" x14ac:dyDescent="0.25">
      <c r="A9" s="28" t="s">
        <v>242</v>
      </c>
      <c r="B9" s="19">
        <v>60</v>
      </c>
    </row>
    <row r="10" spans="1:62" x14ac:dyDescent="0.25">
      <c r="A10" s="35" t="s">
        <v>255</v>
      </c>
      <c r="B10" s="80">
        <f>675000*3</f>
        <v>2025000</v>
      </c>
      <c r="C10" s="31">
        <f t="shared" ref="C10:AH10" si="53">B10</f>
        <v>2025000</v>
      </c>
      <c r="D10" s="31">
        <f t="shared" si="53"/>
        <v>2025000</v>
      </c>
      <c r="E10" s="31">
        <f t="shared" si="53"/>
        <v>2025000</v>
      </c>
      <c r="F10" s="31">
        <f t="shared" si="53"/>
        <v>2025000</v>
      </c>
      <c r="G10" s="31">
        <f t="shared" si="53"/>
        <v>2025000</v>
      </c>
      <c r="H10" s="31">
        <f t="shared" si="53"/>
        <v>2025000</v>
      </c>
      <c r="I10" s="31">
        <f t="shared" si="53"/>
        <v>2025000</v>
      </c>
      <c r="J10" s="31">
        <f t="shared" si="53"/>
        <v>2025000</v>
      </c>
      <c r="K10" s="31">
        <f t="shared" si="53"/>
        <v>2025000</v>
      </c>
      <c r="L10" s="31">
        <f t="shared" si="53"/>
        <v>2025000</v>
      </c>
      <c r="M10" s="31">
        <f t="shared" si="53"/>
        <v>2025000</v>
      </c>
      <c r="N10" s="31">
        <f t="shared" si="53"/>
        <v>2025000</v>
      </c>
      <c r="O10" s="31">
        <f t="shared" si="53"/>
        <v>2025000</v>
      </c>
      <c r="P10" s="31">
        <f t="shared" si="53"/>
        <v>2025000</v>
      </c>
      <c r="Q10" s="31">
        <f t="shared" si="53"/>
        <v>2025000</v>
      </c>
      <c r="R10" s="31">
        <f t="shared" si="53"/>
        <v>2025000</v>
      </c>
      <c r="S10" s="31">
        <f t="shared" si="53"/>
        <v>2025000</v>
      </c>
      <c r="T10" s="31">
        <f t="shared" si="53"/>
        <v>2025000</v>
      </c>
      <c r="U10" s="31">
        <f t="shared" si="53"/>
        <v>2025000</v>
      </c>
      <c r="V10" s="31">
        <f t="shared" si="53"/>
        <v>2025000</v>
      </c>
      <c r="W10" s="31">
        <f t="shared" si="53"/>
        <v>2025000</v>
      </c>
      <c r="X10" s="31">
        <f t="shared" si="53"/>
        <v>2025000</v>
      </c>
      <c r="Y10" s="31">
        <f t="shared" si="53"/>
        <v>2025000</v>
      </c>
      <c r="Z10" s="31">
        <f t="shared" si="53"/>
        <v>2025000</v>
      </c>
      <c r="AA10" s="31">
        <f t="shared" si="53"/>
        <v>2025000</v>
      </c>
      <c r="AB10" s="31">
        <f t="shared" si="53"/>
        <v>2025000</v>
      </c>
      <c r="AC10" s="31">
        <f t="shared" si="53"/>
        <v>2025000</v>
      </c>
      <c r="AD10" s="31">
        <f t="shared" si="53"/>
        <v>2025000</v>
      </c>
      <c r="AE10" s="31">
        <f t="shared" si="53"/>
        <v>2025000</v>
      </c>
      <c r="AF10" s="31">
        <f t="shared" si="53"/>
        <v>2025000</v>
      </c>
      <c r="AG10" s="31">
        <f t="shared" si="53"/>
        <v>2025000</v>
      </c>
      <c r="AH10" s="31">
        <f t="shared" si="53"/>
        <v>2025000</v>
      </c>
      <c r="AI10" s="31">
        <f t="shared" ref="AI10:BJ10" si="54">AH10</f>
        <v>2025000</v>
      </c>
      <c r="AJ10" s="31">
        <f t="shared" si="54"/>
        <v>2025000</v>
      </c>
      <c r="AK10" s="31">
        <f t="shared" si="54"/>
        <v>2025000</v>
      </c>
      <c r="AL10" s="31">
        <f t="shared" si="54"/>
        <v>2025000</v>
      </c>
      <c r="AM10" s="31">
        <f t="shared" si="54"/>
        <v>2025000</v>
      </c>
      <c r="AN10" s="31">
        <f t="shared" si="54"/>
        <v>2025000</v>
      </c>
      <c r="AO10" s="31">
        <f t="shared" si="54"/>
        <v>2025000</v>
      </c>
      <c r="AP10" s="31">
        <f t="shared" si="54"/>
        <v>2025000</v>
      </c>
      <c r="AQ10" s="31">
        <f t="shared" si="54"/>
        <v>2025000</v>
      </c>
      <c r="AR10" s="31">
        <f t="shared" si="54"/>
        <v>2025000</v>
      </c>
      <c r="AS10" s="31">
        <f t="shared" si="54"/>
        <v>2025000</v>
      </c>
      <c r="AT10" s="31">
        <f t="shared" si="54"/>
        <v>2025000</v>
      </c>
      <c r="AU10" s="31">
        <f t="shared" si="54"/>
        <v>2025000</v>
      </c>
      <c r="AV10" s="31">
        <f t="shared" si="54"/>
        <v>2025000</v>
      </c>
      <c r="AW10" s="31">
        <f t="shared" si="54"/>
        <v>2025000</v>
      </c>
      <c r="AX10" s="31">
        <f t="shared" si="54"/>
        <v>2025000</v>
      </c>
      <c r="AY10" s="31">
        <f t="shared" si="54"/>
        <v>2025000</v>
      </c>
      <c r="AZ10" s="31">
        <f t="shared" si="54"/>
        <v>2025000</v>
      </c>
      <c r="BA10" s="31">
        <f t="shared" si="54"/>
        <v>2025000</v>
      </c>
      <c r="BB10" s="31">
        <f t="shared" si="54"/>
        <v>2025000</v>
      </c>
      <c r="BC10" s="31">
        <f t="shared" si="54"/>
        <v>2025000</v>
      </c>
      <c r="BD10" s="31">
        <f t="shared" si="54"/>
        <v>2025000</v>
      </c>
      <c r="BE10" s="31">
        <f t="shared" si="54"/>
        <v>2025000</v>
      </c>
      <c r="BF10" s="31">
        <f t="shared" si="54"/>
        <v>2025000</v>
      </c>
      <c r="BG10" s="31">
        <f t="shared" si="54"/>
        <v>2025000</v>
      </c>
      <c r="BH10" s="31">
        <f t="shared" si="54"/>
        <v>2025000</v>
      </c>
      <c r="BI10" s="31">
        <f t="shared" si="54"/>
        <v>2025000</v>
      </c>
      <c r="BJ10" s="31">
        <f t="shared" si="54"/>
        <v>2025000</v>
      </c>
    </row>
    <row r="11" spans="1:62" x14ac:dyDescent="0.25">
      <c r="A11" s="28" t="s">
        <v>243</v>
      </c>
      <c r="C11" s="22">
        <f>C10/B9</f>
        <v>33750</v>
      </c>
      <c r="D11" s="22">
        <f>IF(C12&lt;D10,$C$10/$B$9,0)</f>
        <v>33750</v>
      </c>
      <c r="E11" s="22">
        <f t="shared" ref="E11:L11" si="55">IF(D12&lt;E10,$C$10/$B$9,0)</f>
        <v>33750</v>
      </c>
      <c r="F11" s="22">
        <f t="shared" si="55"/>
        <v>33750</v>
      </c>
      <c r="G11" s="22">
        <f t="shared" si="55"/>
        <v>33750</v>
      </c>
      <c r="H11" s="22">
        <f t="shared" si="55"/>
        <v>33750</v>
      </c>
      <c r="I11" s="22">
        <f t="shared" si="55"/>
        <v>33750</v>
      </c>
      <c r="J11" s="22">
        <f t="shared" si="55"/>
        <v>33750</v>
      </c>
      <c r="K11" s="22">
        <f t="shared" si="55"/>
        <v>33750</v>
      </c>
      <c r="L11" s="22">
        <f t="shared" si="55"/>
        <v>33750</v>
      </c>
      <c r="M11" s="22">
        <f t="shared" ref="M11:AR11" si="56">IF(L12&lt;M10,$C$10/$B$9,0)</f>
        <v>33750</v>
      </c>
      <c r="N11" s="22">
        <f t="shared" si="56"/>
        <v>33750</v>
      </c>
      <c r="O11" s="22">
        <f t="shared" si="56"/>
        <v>33750</v>
      </c>
      <c r="P11" s="22">
        <f t="shared" si="56"/>
        <v>33750</v>
      </c>
      <c r="Q11" s="22">
        <f t="shared" si="56"/>
        <v>33750</v>
      </c>
      <c r="R11" s="22">
        <f t="shared" si="56"/>
        <v>33750</v>
      </c>
      <c r="S11" s="22">
        <f t="shared" si="56"/>
        <v>33750</v>
      </c>
      <c r="T11" s="22">
        <f t="shared" si="56"/>
        <v>33750</v>
      </c>
      <c r="U11" s="22">
        <f t="shared" si="56"/>
        <v>33750</v>
      </c>
      <c r="V11" s="22">
        <f t="shared" si="56"/>
        <v>33750</v>
      </c>
      <c r="W11" s="22">
        <f t="shared" si="56"/>
        <v>33750</v>
      </c>
      <c r="X11" s="22">
        <f t="shared" si="56"/>
        <v>33750</v>
      </c>
      <c r="Y11" s="22">
        <f t="shared" si="56"/>
        <v>33750</v>
      </c>
      <c r="Z11" s="22">
        <f t="shared" si="56"/>
        <v>33750</v>
      </c>
      <c r="AA11" s="22">
        <f t="shared" si="56"/>
        <v>33750</v>
      </c>
      <c r="AB11" s="22">
        <f t="shared" si="56"/>
        <v>33750</v>
      </c>
      <c r="AC11" s="22">
        <f t="shared" si="56"/>
        <v>33750</v>
      </c>
      <c r="AD11" s="22">
        <f t="shared" si="56"/>
        <v>33750</v>
      </c>
      <c r="AE11" s="22">
        <f t="shared" si="56"/>
        <v>33750</v>
      </c>
      <c r="AF11" s="22">
        <f t="shared" si="56"/>
        <v>33750</v>
      </c>
      <c r="AG11" s="22">
        <f t="shared" si="56"/>
        <v>33750</v>
      </c>
      <c r="AH11" s="22">
        <f t="shared" si="56"/>
        <v>33750</v>
      </c>
      <c r="AI11" s="22">
        <f t="shared" si="56"/>
        <v>33750</v>
      </c>
      <c r="AJ11" s="22">
        <f t="shared" si="56"/>
        <v>33750</v>
      </c>
      <c r="AK11" s="22">
        <f t="shared" si="56"/>
        <v>33750</v>
      </c>
      <c r="AL11" s="22">
        <f t="shared" si="56"/>
        <v>33750</v>
      </c>
      <c r="AM11" s="22">
        <f t="shared" si="56"/>
        <v>33750</v>
      </c>
      <c r="AN11" s="22">
        <f t="shared" si="56"/>
        <v>33750</v>
      </c>
      <c r="AO11" s="22">
        <f t="shared" si="56"/>
        <v>33750</v>
      </c>
      <c r="AP11" s="22">
        <f t="shared" si="56"/>
        <v>33750</v>
      </c>
      <c r="AQ11" s="22">
        <f t="shared" si="56"/>
        <v>33750</v>
      </c>
      <c r="AR11" s="22">
        <f t="shared" si="56"/>
        <v>33750</v>
      </c>
      <c r="AS11" s="22">
        <f t="shared" ref="AS11:BJ11" si="57">IF(AR12&lt;AS10,$C$10/$B$9,0)</f>
        <v>33750</v>
      </c>
      <c r="AT11" s="22">
        <f t="shared" si="57"/>
        <v>33750</v>
      </c>
      <c r="AU11" s="22">
        <f t="shared" si="57"/>
        <v>33750</v>
      </c>
      <c r="AV11" s="22">
        <f t="shared" si="57"/>
        <v>33750</v>
      </c>
      <c r="AW11" s="22">
        <f t="shared" si="57"/>
        <v>33750</v>
      </c>
      <c r="AX11" s="22">
        <f t="shared" si="57"/>
        <v>33750</v>
      </c>
      <c r="AY11" s="22">
        <f t="shared" si="57"/>
        <v>33750</v>
      </c>
      <c r="AZ11" s="22">
        <f t="shared" si="57"/>
        <v>33750</v>
      </c>
      <c r="BA11" s="22">
        <f t="shared" si="57"/>
        <v>33750</v>
      </c>
      <c r="BB11" s="22">
        <f t="shared" si="57"/>
        <v>33750</v>
      </c>
      <c r="BC11" s="22">
        <f t="shared" si="57"/>
        <v>33750</v>
      </c>
      <c r="BD11" s="22">
        <f t="shared" si="57"/>
        <v>33750</v>
      </c>
      <c r="BE11" s="22">
        <f t="shared" si="57"/>
        <v>33750</v>
      </c>
      <c r="BF11" s="22">
        <f t="shared" si="57"/>
        <v>33750</v>
      </c>
      <c r="BG11" s="22">
        <f t="shared" si="57"/>
        <v>33750</v>
      </c>
      <c r="BH11" s="22">
        <f t="shared" si="57"/>
        <v>33750</v>
      </c>
      <c r="BI11" s="22">
        <f t="shared" si="57"/>
        <v>33750</v>
      </c>
      <c r="BJ11" s="22">
        <f t="shared" si="57"/>
        <v>33750</v>
      </c>
    </row>
    <row r="12" spans="1:62" x14ac:dyDescent="0.25">
      <c r="A12" s="37" t="s">
        <v>244</v>
      </c>
      <c r="C12" s="22">
        <f>C10/B9</f>
        <v>33750</v>
      </c>
      <c r="D12" s="31">
        <f>+C12+D11</f>
        <v>67500</v>
      </c>
      <c r="E12" s="31">
        <f t="shared" ref="E12:BJ12" si="58">+D12+E11</f>
        <v>101250</v>
      </c>
      <c r="F12" s="31">
        <f t="shared" si="58"/>
        <v>135000</v>
      </c>
      <c r="G12" s="31">
        <f t="shared" si="58"/>
        <v>168750</v>
      </c>
      <c r="H12" s="31">
        <f t="shared" si="58"/>
        <v>202500</v>
      </c>
      <c r="I12" s="31">
        <f t="shared" si="58"/>
        <v>236250</v>
      </c>
      <c r="J12" s="31">
        <f t="shared" si="58"/>
        <v>270000</v>
      </c>
      <c r="K12" s="31">
        <f t="shared" si="58"/>
        <v>303750</v>
      </c>
      <c r="L12" s="31">
        <f t="shared" si="58"/>
        <v>337500</v>
      </c>
      <c r="M12" s="31">
        <f t="shared" si="58"/>
        <v>371250</v>
      </c>
      <c r="N12" s="31">
        <f t="shared" si="58"/>
        <v>405000</v>
      </c>
      <c r="O12" s="31">
        <f t="shared" si="58"/>
        <v>438750</v>
      </c>
      <c r="P12" s="31">
        <f t="shared" si="58"/>
        <v>472500</v>
      </c>
      <c r="Q12" s="31">
        <f t="shared" si="58"/>
        <v>506250</v>
      </c>
      <c r="R12" s="31">
        <f t="shared" si="58"/>
        <v>540000</v>
      </c>
      <c r="S12" s="31">
        <f t="shared" si="58"/>
        <v>573750</v>
      </c>
      <c r="T12" s="31">
        <f t="shared" si="58"/>
        <v>607500</v>
      </c>
      <c r="U12" s="31">
        <f t="shared" si="58"/>
        <v>641250</v>
      </c>
      <c r="V12" s="31">
        <f t="shared" si="58"/>
        <v>675000</v>
      </c>
      <c r="W12" s="31">
        <f t="shared" si="58"/>
        <v>708750</v>
      </c>
      <c r="X12" s="31">
        <f t="shared" si="58"/>
        <v>742500</v>
      </c>
      <c r="Y12" s="31">
        <f t="shared" si="58"/>
        <v>776250</v>
      </c>
      <c r="Z12" s="31">
        <f t="shared" si="58"/>
        <v>810000</v>
      </c>
      <c r="AA12" s="31">
        <f t="shared" si="58"/>
        <v>843750</v>
      </c>
      <c r="AB12" s="31">
        <f t="shared" si="58"/>
        <v>877500</v>
      </c>
      <c r="AC12" s="31">
        <f t="shared" si="58"/>
        <v>911250</v>
      </c>
      <c r="AD12" s="31">
        <f t="shared" si="58"/>
        <v>945000</v>
      </c>
      <c r="AE12" s="31">
        <f t="shared" si="58"/>
        <v>978750</v>
      </c>
      <c r="AF12" s="31">
        <f t="shared" si="58"/>
        <v>1012500</v>
      </c>
      <c r="AG12" s="31">
        <f t="shared" si="58"/>
        <v>1046250</v>
      </c>
      <c r="AH12" s="31">
        <f t="shared" si="58"/>
        <v>1080000</v>
      </c>
      <c r="AI12" s="31">
        <f t="shared" si="58"/>
        <v>1113750</v>
      </c>
      <c r="AJ12" s="31">
        <f t="shared" si="58"/>
        <v>1147500</v>
      </c>
      <c r="AK12" s="31">
        <f t="shared" si="58"/>
        <v>1181250</v>
      </c>
      <c r="AL12" s="31">
        <f t="shared" si="58"/>
        <v>1215000</v>
      </c>
      <c r="AM12" s="31">
        <f t="shared" si="58"/>
        <v>1248750</v>
      </c>
      <c r="AN12" s="31">
        <f t="shared" si="58"/>
        <v>1282500</v>
      </c>
      <c r="AO12" s="31">
        <f t="shared" si="58"/>
        <v>1316250</v>
      </c>
      <c r="AP12" s="31">
        <f t="shared" si="58"/>
        <v>1350000</v>
      </c>
      <c r="AQ12" s="31">
        <f t="shared" si="58"/>
        <v>1383750</v>
      </c>
      <c r="AR12" s="31">
        <f t="shared" si="58"/>
        <v>1417500</v>
      </c>
      <c r="AS12" s="31">
        <f t="shared" si="58"/>
        <v>1451250</v>
      </c>
      <c r="AT12" s="31">
        <f t="shared" si="58"/>
        <v>1485000</v>
      </c>
      <c r="AU12" s="31">
        <f t="shared" si="58"/>
        <v>1518750</v>
      </c>
      <c r="AV12" s="31">
        <f t="shared" si="58"/>
        <v>1552500</v>
      </c>
      <c r="AW12" s="31">
        <f t="shared" si="58"/>
        <v>1586250</v>
      </c>
      <c r="AX12" s="31">
        <f t="shared" si="58"/>
        <v>1620000</v>
      </c>
      <c r="AY12" s="31">
        <f t="shared" si="58"/>
        <v>1653750</v>
      </c>
      <c r="AZ12" s="31">
        <f t="shared" si="58"/>
        <v>1687500</v>
      </c>
      <c r="BA12" s="31">
        <f t="shared" si="58"/>
        <v>1721250</v>
      </c>
      <c r="BB12" s="31">
        <f t="shared" si="58"/>
        <v>1755000</v>
      </c>
      <c r="BC12" s="31">
        <f t="shared" si="58"/>
        <v>1788750</v>
      </c>
      <c r="BD12" s="31">
        <f t="shared" si="58"/>
        <v>1822500</v>
      </c>
      <c r="BE12" s="31">
        <f t="shared" si="58"/>
        <v>1856250</v>
      </c>
      <c r="BF12" s="31">
        <f t="shared" si="58"/>
        <v>1890000</v>
      </c>
      <c r="BG12" s="31">
        <f t="shared" si="58"/>
        <v>1923750</v>
      </c>
      <c r="BH12" s="31">
        <f t="shared" si="58"/>
        <v>1957500</v>
      </c>
      <c r="BI12" s="31">
        <f t="shared" si="58"/>
        <v>1991250</v>
      </c>
      <c r="BJ12" s="31">
        <f t="shared" si="58"/>
        <v>2025000</v>
      </c>
    </row>
    <row r="13" spans="1:62" x14ac:dyDescent="0.25">
      <c r="A13" s="37" t="s">
        <v>245</v>
      </c>
      <c r="C13" s="22">
        <f>C12</f>
        <v>33750</v>
      </c>
      <c r="D13" s="31">
        <f>D11</f>
        <v>33750</v>
      </c>
      <c r="E13" s="31">
        <f t="shared" ref="E13:BJ13" si="59">E11</f>
        <v>33750</v>
      </c>
      <c r="F13" s="31">
        <f t="shared" si="59"/>
        <v>33750</v>
      </c>
      <c r="G13" s="31">
        <f t="shared" si="59"/>
        <v>33750</v>
      </c>
      <c r="H13" s="31">
        <f t="shared" si="59"/>
        <v>33750</v>
      </c>
      <c r="I13" s="31">
        <f t="shared" si="59"/>
        <v>33750</v>
      </c>
      <c r="J13" s="31">
        <f t="shared" si="59"/>
        <v>33750</v>
      </c>
      <c r="K13" s="31">
        <f t="shared" si="59"/>
        <v>33750</v>
      </c>
      <c r="L13" s="31">
        <f t="shared" si="59"/>
        <v>33750</v>
      </c>
      <c r="M13" s="31">
        <f t="shared" si="59"/>
        <v>33750</v>
      </c>
      <c r="N13" s="31">
        <f t="shared" si="59"/>
        <v>33750</v>
      </c>
      <c r="O13" s="31">
        <f t="shared" si="59"/>
        <v>33750</v>
      </c>
      <c r="P13" s="31">
        <f t="shared" si="59"/>
        <v>33750</v>
      </c>
      <c r="Q13" s="31">
        <f t="shared" si="59"/>
        <v>33750</v>
      </c>
      <c r="R13" s="31">
        <f t="shared" si="59"/>
        <v>33750</v>
      </c>
      <c r="S13" s="31">
        <f t="shared" si="59"/>
        <v>33750</v>
      </c>
      <c r="T13" s="31">
        <f t="shared" si="59"/>
        <v>33750</v>
      </c>
      <c r="U13" s="31">
        <f t="shared" si="59"/>
        <v>33750</v>
      </c>
      <c r="V13" s="31">
        <f t="shared" si="59"/>
        <v>33750</v>
      </c>
      <c r="W13" s="31">
        <f t="shared" si="59"/>
        <v>33750</v>
      </c>
      <c r="X13" s="31">
        <f t="shared" si="59"/>
        <v>33750</v>
      </c>
      <c r="Y13" s="31">
        <f t="shared" si="59"/>
        <v>33750</v>
      </c>
      <c r="Z13" s="31">
        <f t="shared" si="59"/>
        <v>33750</v>
      </c>
      <c r="AA13" s="31">
        <f t="shared" si="59"/>
        <v>33750</v>
      </c>
      <c r="AB13" s="31">
        <f t="shared" si="59"/>
        <v>33750</v>
      </c>
      <c r="AC13" s="31">
        <f t="shared" si="59"/>
        <v>33750</v>
      </c>
      <c r="AD13" s="31">
        <f t="shared" si="59"/>
        <v>33750</v>
      </c>
      <c r="AE13" s="31">
        <f t="shared" si="59"/>
        <v>33750</v>
      </c>
      <c r="AF13" s="31">
        <f t="shared" si="59"/>
        <v>33750</v>
      </c>
      <c r="AG13" s="31">
        <f t="shared" si="59"/>
        <v>33750</v>
      </c>
      <c r="AH13" s="31">
        <f t="shared" si="59"/>
        <v>33750</v>
      </c>
      <c r="AI13" s="31">
        <f t="shared" si="59"/>
        <v>33750</v>
      </c>
      <c r="AJ13" s="31">
        <f t="shared" si="59"/>
        <v>33750</v>
      </c>
      <c r="AK13" s="31">
        <f t="shared" si="59"/>
        <v>33750</v>
      </c>
      <c r="AL13" s="31">
        <f t="shared" si="59"/>
        <v>33750</v>
      </c>
      <c r="AM13" s="31">
        <f t="shared" si="59"/>
        <v>33750</v>
      </c>
      <c r="AN13" s="31">
        <f t="shared" si="59"/>
        <v>33750</v>
      </c>
      <c r="AO13" s="31">
        <f t="shared" si="59"/>
        <v>33750</v>
      </c>
      <c r="AP13" s="31">
        <f t="shared" si="59"/>
        <v>33750</v>
      </c>
      <c r="AQ13" s="31">
        <f t="shared" si="59"/>
        <v>33750</v>
      </c>
      <c r="AR13" s="31">
        <f t="shared" si="59"/>
        <v>33750</v>
      </c>
      <c r="AS13" s="31">
        <f t="shared" si="59"/>
        <v>33750</v>
      </c>
      <c r="AT13" s="31">
        <f t="shared" si="59"/>
        <v>33750</v>
      </c>
      <c r="AU13" s="31">
        <f t="shared" si="59"/>
        <v>33750</v>
      </c>
      <c r="AV13" s="31">
        <f t="shared" si="59"/>
        <v>33750</v>
      </c>
      <c r="AW13" s="31">
        <f t="shared" si="59"/>
        <v>33750</v>
      </c>
      <c r="AX13" s="31">
        <f t="shared" si="59"/>
        <v>33750</v>
      </c>
      <c r="AY13" s="31">
        <f t="shared" si="59"/>
        <v>33750</v>
      </c>
      <c r="AZ13" s="31">
        <f t="shared" si="59"/>
        <v>33750</v>
      </c>
      <c r="BA13" s="31">
        <f t="shared" si="59"/>
        <v>33750</v>
      </c>
      <c r="BB13" s="31">
        <f t="shared" si="59"/>
        <v>33750</v>
      </c>
      <c r="BC13" s="31">
        <f t="shared" si="59"/>
        <v>33750</v>
      </c>
      <c r="BD13" s="31">
        <f t="shared" si="59"/>
        <v>33750</v>
      </c>
      <c r="BE13" s="31">
        <f t="shared" si="59"/>
        <v>33750</v>
      </c>
      <c r="BF13" s="31">
        <f t="shared" si="59"/>
        <v>33750</v>
      </c>
      <c r="BG13" s="31">
        <f t="shared" si="59"/>
        <v>33750</v>
      </c>
      <c r="BH13" s="31">
        <f t="shared" si="59"/>
        <v>33750</v>
      </c>
      <c r="BI13" s="31">
        <f t="shared" si="59"/>
        <v>33750</v>
      </c>
      <c r="BJ13" s="31">
        <f t="shared" si="59"/>
        <v>33750</v>
      </c>
    </row>
    <row r="14" spans="1:62" x14ac:dyDescent="0.25">
      <c r="A14" s="29" t="s">
        <v>256</v>
      </c>
    </row>
    <row r="15" spans="1:62" x14ac:dyDescent="0.25">
      <c r="A15" s="28" t="s">
        <v>242</v>
      </c>
      <c r="B15" s="19">
        <v>60</v>
      </c>
    </row>
    <row r="16" spans="1:62" x14ac:dyDescent="0.25">
      <c r="A16" s="35" t="s">
        <v>257</v>
      </c>
      <c r="B16" s="80">
        <v>1200000</v>
      </c>
      <c r="C16" s="31">
        <f t="shared" ref="C16:AH16" si="60">B16</f>
        <v>1200000</v>
      </c>
      <c r="D16" s="31">
        <f t="shared" si="60"/>
        <v>1200000</v>
      </c>
      <c r="E16" s="31">
        <f t="shared" si="60"/>
        <v>1200000</v>
      </c>
      <c r="F16" s="31">
        <f t="shared" si="60"/>
        <v>1200000</v>
      </c>
      <c r="G16" s="31">
        <f t="shared" si="60"/>
        <v>1200000</v>
      </c>
      <c r="H16" s="31">
        <f t="shared" si="60"/>
        <v>1200000</v>
      </c>
      <c r="I16" s="31">
        <f t="shared" si="60"/>
        <v>1200000</v>
      </c>
      <c r="J16" s="31">
        <f t="shared" si="60"/>
        <v>1200000</v>
      </c>
      <c r="K16" s="31">
        <f t="shared" si="60"/>
        <v>1200000</v>
      </c>
      <c r="L16" s="31">
        <f t="shared" si="60"/>
        <v>1200000</v>
      </c>
      <c r="M16" s="31">
        <f t="shared" si="60"/>
        <v>1200000</v>
      </c>
      <c r="N16" s="31">
        <f t="shared" si="60"/>
        <v>1200000</v>
      </c>
      <c r="O16" s="31">
        <f t="shared" si="60"/>
        <v>1200000</v>
      </c>
      <c r="P16" s="31">
        <f t="shared" si="60"/>
        <v>1200000</v>
      </c>
      <c r="Q16" s="31">
        <f t="shared" si="60"/>
        <v>1200000</v>
      </c>
      <c r="R16" s="31">
        <f t="shared" si="60"/>
        <v>1200000</v>
      </c>
      <c r="S16" s="31">
        <f t="shared" si="60"/>
        <v>1200000</v>
      </c>
      <c r="T16" s="31">
        <f t="shared" si="60"/>
        <v>1200000</v>
      </c>
      <c r="U16" s="31">
        <f t="shared" si="60"/>
        <v>1200000</v>
      </c>
      <c r="V16" s="31">
        <f t="shared" si="60"/>
        <v>1200000</v>
      </c>
      <c r="W16" s="31">
        <f t="shared" si="60"/>
        <v>1200000</v>
      </c>
      <c r="X16" s="31">
        <f t="shared" si="60"/>
        <v>1200000</v>
      </c>
      <c r="Y16" s="31">
        <f t="shared" si="60"/>
        <v>1200000</v>
      </c>
      <c r="Z16" s="31">
        <f t="shared" si="60"/>
        <v>1200000</v>
      </c>
      <c r="AA16" s="31">
        <f t="shared" si="60"/>
        <v>1200000</v>
      </c>
      <c r="AB16" s="31">
        <f t="shared" si="60"/>
        <v>1200000</v>
      </c>
      <c r="AC16" s="31">
        <f t="shared" si="60"/>
        <v>1200000</v>
      </c>
      <c r="AD16" s="31">
        <f t="shared" si="60"/>
        <v>1200000</v>
      </c>
      <c r="AE16" s="31">
        <f t="shared" si="60"/>
        <v>1200000</v>
      </c>
      <c r="AF16" s="31">
        <f t="shared" si="60"/>
        <v>1200000</v>
      </c>
      <c r="AG16" s="31">
        <f t="shared" si="60"/>
        <v>1200000</v>
      </c>
      <c r="AH16" s="31">
        <f t="shared" si="60"/>
        <v>1200000</v>
      </c>
      <c r="AI16" s="31">
        <f t="shared" ref="AI16:BJ16" si="61">AH16</f>
        <v>1200000</v>
      </c>
      <c r="AJ16" s="31">
        <f t="shared" si="61"/>
        <v>1200000</v>
      </c>
      <c r="AK16" s="31">
        <f t="shared" si="61"/>
        <v>1200000</v>
      </c>
      <c r="AL16" s="31">
        <f t="shared" si="61"/>
        <v>1200000</v>
      </c>
      <c r="AM16" s="31">
        <f t="shared" si="61"/>
        <v>1200000</v>
      </c>
      <c r="AN16" s="31">
        <f t="shared" si="61"/>
        <v>1200000</v>
      </c>
      <c r="AO16" s="31">
        <f t="shared" si="61"/>
        <v>1200000</v>
      </c>
      <c r="AP16" s="31">
        <f t="shared" si="61"/>
        <v>1200000</v>
      </c>
      <c r="AQ16" s="31">
        <f t="shared" si="61"/>
        <v>1200000</v>
      </c>
      <c r="AR16" s="31">
        <f t="shared" si="61"/>
        <v>1200000</v>
      </c>
      <c r="AS16" s="31">
        <f t="shared" si="61"/>
        <v>1200000</v>
      </c>
      <c r="AT16" s="31">
        <f t="shared" si="61"/>
        <v>1200000</v>
      </c>
      <c r="AU16" s="31">
        <f t="shared" si="61"/>
        <v>1200000</v>
      </c>
      <c r="AV16" s="31">
        <f t="shared" si="61"/>
        <v>1200000</v>
      </c>
      <c r="AW16" s="31">
        <f t="shared" si="61"/>
        <v>1200000</v>
      </c>
      <c r="AX16" s="31">
        <f t="shared" si="61"/>
        <v>1200000</v>
      </c>
      <c r="AY16" s="31">
        <f t="shared" si="61"/>
        <v>1200000</v>
      </c>
      <c r="AZ16" s="31">
        <f t="shared" si="61"/>
        <v>1200000</v>
      </c>
      <c r="BA16" s="31">
        <f t="shared" si="61"/>
        <v>1200000</v>
      </c>
      <c r="BB16" s="31">
        <f t="shared" si="61"/>
        <v>1200000</v>
      </c>
      <c r="BC16" s="31">
        <f t="shared" si="61"/>
        <v>1200000</v>
      </c>
      <c r="BD16" s="31">
        <f t="shared" si="61"/>
        <v>1200000</v>
      </c>
      <c r="BE16" s="31">
        <f t="shared" si="61"/>
        <v>1200000</v>
      </c>
      <c r="BF16" s="31">
        <f t="shared" si="61"/>
        <v>1200000</v>
      </c>
      <c r="BG16" s="31">
        <f t="shared" si="61"/>
        <v>1200000</v>
      </c>
      <c r="BH16" s="31">
        <f t="shared" si="61"/>
        <v>1200000</v>
      </c>
      <c r="BI16" s="31">
        <f t="shared" si="61"/>
        <v>1200000</v>
      </c>
      <c r="BJ16" s="31">
        <f t="shared" si="61"/>
        <v>1200000</v>
      </c>
    </row>
    <row r="17" spans="1:62" x14ac:dyDescent="0.25">
      <c r="A17" s="28" t="s">
        <v>243</v>
      </c>
      <c r="C17" s="22">
        <f>C16/B15</f>
        <v>20000</v>
      </c>
      <c r="D17" s="22">
        <f>IF(C18&lt;D16,$C$16/$B$15,0)</f>
        <v>20000</v>
      </c>
      <c r="E17" s="22">
        <f t="shared" ref="E17:BJ17" si="62">IF(D18&lt;E16,$C$16/$B$15,0)</f>
        <v>20000</v>
      </c>
      <c r="F17" s="22">
        <f t="shared" si="62"/>
        <v>20000</v>
      </c>
      <c r="G17" s="22">
        <f t="shared" si="62"/>
        <v>20000</v>
      </c>
      <c r="H17" s="22">
        <f t="shared" si="62"/>
        <v>20000</v>
      </c>
      <c r="I17" s="22">
        <f t="shared" si="62"/>
        <v>20000</v>
      </c>
      <c r="J17" s="22">
        <f t="shared" si="62"/>
        <v>20000</v>
      </c>
      <c r="K17" s="22">
        <f t="shared" si="62"/>
        <v>20000</v>
      </c>
      <c r="L17" s="22">
        <f t="shared" si="62"/>
        <v>20000</v>
      </c>
      <c r="M17" s="22">
        <f t="shared" si="62"/>
        <v>20000</v>
      </c>
      <c r="N17" s="22">
        <f t="shared" si="62"/>
        <v>20000</v>
      </c>
      <c r="O17" s="22">
        <f t="shared" si="62"/>
        <v>20000</v>
      </c>
      <c r="P17" s="22">
        <f t="shared" si="62"/>
        <v>20000</v>
      </c>
      <c r="Q17" s="22">
        <f t="shared" si="62"/>
        <v>20000</v>
      </c>
      <c r="R17" s="22">
        <f t="shared" si="62"/>
        <v>20000</v>
      </c>
      <c r="S17" s="22">
        <f t="shared" si="62"/>
        <v>20000</v>
      </c>
      <c r="T17" s="22">
        <f t="shared" si="62"/>
        <v>20000</v>
      </c>
      <c r="U17" s="22">
        <f t="shared" si="62"/>
        <v>20000</v>
      </c>
      <c r="V17" s="22">
        <f t="shared" si="62"/>
        <v>20000</v>
      </c>
      <c r="W17" s="22">
        <f t="shared" si="62"/>
        <v>20000</v>
      </c>
      <c r="X17" s="22">
        <f t="shared" si="62"/>
        <v>20000</v>
      </c>
      <c r="Y17" s="22">
        <f t="shared" si="62"/>
        <v>20000</v>
      </c>
      <c r="Z17" s="22">
        <f t="shared" si="62"/>
        <v>20000</v>
      </c>
      <c r="AA17" s="22">
        <f t="shared" si="62"/>
        <v>20000</v>
      </c>
      <c r="AB17" s="22">
        <f t="shared" si="62"/>
        <v>20000</v>
      </c>
      <c r="AC17" s="22">
        <f t="shared" si="62"/>
        <v>20000</v>
      </c>
      <c r="AD17" s="22">
        <f t="shared" si="62"/>
        <v>20000</v>
      </c>
      <c r="AE17" s="22">
        <f t="shared" si="62"/>
        <v>20000</v>
      </c>
      <c r="AF17" s="22">
        <f t="shared" si="62"/>
        <v>20000</v>
      </c>
      <c r="AG17" s="22">
        <f t="shared" si="62"/>
        <v>20000</v>
      </c>
      <c r="AH17" s="22">
        <f t="shared" si="62"/>
        <v>20000</v>
      </c>
      <c r="AI17" s="22">
        <f t="shared" si="62"/>
        <v>20000</v>
      </c>
      <c r="AJ17" s="22">
        <f t="shared" si="62"/>
        <v>20000</v>
      </c>
      <c r="AK17" s="22">
        <f t="shared" si="62"/>
        <v>20000</v>
      </c>
      <c r="AL17" s="22">
        <f t="shared" si="62"/>
        <v>20000</v>
      </c>
      <c r="AM17" s="22">
        <f t="shared" si="62"/>
        <v>20000</v>
      </c>
      <c r="AN17" s="22">
        <f t="shared" si="62"/>
        <v>20000</v>
      </c>
      <c r="AO17" s="22">
        <f t="shared" si="62"/>
        <v>20000</v>
      </c>
      <c r="AP17" s="22">
        <f t="shared" si="62"/>
        <v>20000</v>
      </c>
      <c r="AQ17" s="22">
        <f t="shared" si="62"/>
        <v>20000</v>
      </c>
      <c r="AR17" s="22">
        <f t="shared" si="62"/>
        <v>20000</v>
      </c>
      <c r="AS17" s="22">
        <f t="shared" si="62"/>
        <v>20000</v>
      </c>
      <c r="AT17" s="22">
        <f t="shared" si="62"/>
        <v>20000</v>
      </c>
      <c r="AU17" s="22">
        <f t="shared" si="62"/>
        <v>20000</v>
      </c>
      <c r="AV17" s="22">
        <f t="shared" si="62"/>
        <v>20000</v>
      </c>
      <c r="AW17" s="22">
        <f t="shared" si="62"/>
        <v>20000</v>
      </c>
      <c r="AX17" s="22">
        <f t="shared" si="62"/>
        <v>20000</v>
      </c>
      <c r="AY17" s="22">
        <f t="shared" si="62"/>
        <v>20000</v>
      </c>
      <c r="AZ17" s="22">
        <f t="shared" si="62"/>
        <v>20000</v>
      </c>
      <c r="BA17" s="22">
        <f t="shared" si="62"/>
        <v>20000</v>
      </c>
      <c r="BB17" s="22">
        <f t="shared" si="62"/>
        <v>20000</v>
      </c>
      <c r="BC17" s="22">
        <f t="shared" si="62"/>
        <v>20000</v>
      </c>
      <c r="BD17" s="22">
        <f t="shared" si="62"/>
        <v>20000</v>
      </c>
      <c r="BE17" s="22">
        <f t="shared" si="62"/>
        <v>20000</v>
      </c>
      <c r="BF17" s="22">
        <f t="shared" si="62"/>
        <v>20000</v>
      </c>
      <c r="BG17" s="22">
        <f t="shared" si="62"/>
        <v>20000</v>
      </c>
      <c r="BH17" s="22">
        <f t="shared" si="62"/>
        <v>20000</v>
      </c>
      <c r="BI17" s="22">
        <f t="shared" si="62"/>
        <v>20000</v>
      </c>
      <c r="BJ17" s="22">
        <f t="shared" si="62"/>
        <v>20000</v>
      </c>
    </row>
    <row r="18" spans="1:62" x14ac:dyDescent="0.25">
      <c r="A18" s="37" t="s">
        <v>244</v>
      </c>
      <c r="C18" s="22">
        <f>C16/B15</f>
        <v>20000</v>
      </c>
      <c r="D18" s="31">
        <f>+C18+D17</f>
        <v>40000</v>
      </c>
      <c r="E18" s="31">
        <f t="shared" ref="E18" si="63">+D18+E17</f>
        <v>60000</v>
      </c>
      <c r="F18" s="31">
        <f t="shared" ref="F18" si="64">+E18+F17</f>
        <v>80000</v>
      </c>
      <c r="G18" s="31">
        <f t="shared" ref="G18" si="65">+F18+G17</f>
        <v>100000</v>
      </c>
      <c r="H18" s="31">
        <f t="shared" ref="H18" si="66">+G18+H17</f>
        <v>120000</v>
      </c>
      <c r="I18" s="31">
        <f t="shared" ref="I18" si="67">+H18+I17</f>
        <v>140000</v>
      </c>
      <c r="J18" s="31">
        <f t="shared" ref="J18" si="68">+I18+J17</f>
        <v>160000</v>
      </c>
      <c r="K18" s="31">
        <f t="shared" ref="K18" si="69">+J18+K17</f>
        <v>180000</v>
      </c>
      <c r="L18" s="31">
        <f t="shared" ref="L18" si="70">+K18+L17</f>
        <v>200000</v>
      </c>
      <c r="M18" s="31">
        <f t="shared" ref="M18" si="71">+L18+M17</f>
        <v>220000</v>
      </c>
      <c r="N18" s="31">
        <f t="shared" ref="N18" si="72">+M18+N17</f>
        <v>240000</v>
      </c>
      <c r="O18" s="31">
        <f t="shared" ref="O18" si="73">+N18+O17</f>
        <v>260000</v>
      </c>
      <c r="P18" s="31">
        <f t="shared" ref="P18" si="74">+O18+P17</f>
        <v>280000</v>
      </c>
      <c r="Q18" s="31">
        <f t="shared" ref="Q18" si="75">+P18+Q17</f>
        <v>300000</v>
      </c>
      <c r="R18" s="31">
        <f t="shared" ref="R18" si="76">+Q18+R17</f>
        <v>320000</v>
      </c>
      <c r="S18" s="31">
        <f t="shared" ref="S18" si="77">+R18+S17</f>
        <v>340000</v>
      </c>
      <c r="T18" s="31">
        <f t="shared" ref="T18" si="78">+S18+T17</f>
        <v>360000</v>
      </c>
      <c r="U18" s="31">
        <f t="shared" ref="U18" si="79">+T18+U17</f>
        <v>380000</v>
      </c>
      <c r="V18" s="31">
        <f t="shared" ref="V18" si="80">+U18+V17</f>
        <v>400000</v>
      </c>
      <c r="W18" s="31">
        <f t="shared" ref="W18" si="81">+V18+W17</f>
        <v>420000</v>
      </c>
      <c r="X18" s="31">
        <f t="shared" ref="X18" si="82">+W18+X17</f>
        <v>440000</v>
      </c>
      <c r="Y18" s="31">
        <f t="shared" ref="Y18" si="83">+X18+Y17</f>
        <v>460000</v>
      </c>
      <c r="Z18" s="31">
        <f t="shared" ref="Z18" si="84">+Y18+Z17</f>
        <v>480000</v>
      </c>
      <c r="AA18" s="31">
        <f t="shared" ref="AA18" si="85">+Z18+AA17</f>
        <v>500000</v>
      </c>
      <c r="AB18" s="31">
        <f t="shared" ref="AB18" si="86">+AA18+AB17</f>
        <v>520000</v>
      </c>
      <c r="AC18" s="31">
        <f t="shared" ref="AC18" si="87">+AB18+AC17</f>
        <v>540000</v>
      </c>
      <c r="AD18" s="31">
        <f t="shared" ref="AD18" si="88">+AC18+AD17</f>
        <v>560000</v>
      </c>
      <c r="AE18" s="31">
        <f t="shared" ref="AE18" si="89">+AD18+AE17</f>
        <v>580000</v>
      </c>
      <c r="AF18" s="31">
        <f t="shared" ref="AF18" si="90">+AE18+AF17</f>
        <v>600000</v>
      </c>
      <c r="AG18" s="31">
        <f t="shared" ref="AG18" si="91">+AF18+AG17</f>
        <v>620000</v>
      </c>
      <c r="AH18" s="31">
        <f t="shared" ref="AH18" si="92">+AG18+AH17</f>
        <v>640000</v>
      </c>
      <c r="AI18" s="31">
        <f t="shared" ref="AI18" si="93">+AH18+AI17</f>
        <v>660000</v>
      </c>
      <c r="AJ18" s="31">
        <f t="shared" ref="AJ18" si="94">+AI18+AJ17</f>
        <v>680000</v>
      </c>
      <c r="AK18" s="31">
        <f t="shared" ref="AK18" si="95">+AJ18+AK17</f>
        <v>700000</v>
      </c>
      <c r="AL18" s="31">
        <f t="shared" ref="AL18" si="96">+AK18+AL17</f>
        <v>720000</v>
      </c>
      <c r="AM18" s="31">
        <f t="shared" ref="AM18" si="97">+AL18+AM17</f>
        <v>740000</v>
      </c>
      <c r="AN18" s="31">
        <f t="shared" ref="AN18" si="98">+AM18+AN17</f>
        <v>760000</v>
      </c>
      <c r="AO18" s="31">
        <f t="shared" ref="AO18" si="99">+AN18+AO17</f>
        <v>780000</v>
      </c>
      <c r="AP18" s="31">
        <f t="shared" ref="AP18" si="100">+AO18+AP17</f>
        <v>800000</v>
      </c>
      <c r="AQ18" s="31">
        <f t="shared" ref="AQ18" si="101">+AP18+AQ17</f>
        <v>820000</v>
      </c>
      <c r="AR18" s="31">
        <f t="shared" ref="AR18" si="102">+AQ18+AR17</f>
        <v>840000</v>
      </c>
      <c r="AS18" s="31">
        <f t="shared" ref="AS18" si="103">+AR18+AS17</f>
        <v>860000</v>
      </c>
      <c r="AT18" s="31">
        <f t="shared" ref="AT18" si="104">+AS18+AT17</f>
        <v>880000</v>
      </c>
      <c r="AU18" s="31">
        <f t="shared" ref="AU18" si="105">+AT18+AU17</f>
        <v>900000</v>
      </c>
      <c r="AV18" s="31">
        <f t="shared" ref="AV18" si="106">+AU18+AV17</f>
        <v>920000</v>
      </c>
      <c r="AW18" s="31">
        <f t="shared" ref="AW18" si="107">+AV18+AW17</f>
        <v>940000</v>
      </c>
      <c r="AX18" s="31">
        <f t="shared" ref="AX18" si="108">+AW18+AX17</f>
        <v>960000</v>
      </c>
      <c r="AY18" s="31">
        <f t="shared" ref="AY18" si="109">+AX18+AY17</f>
        <v>980000</v>
      </c>
      <c r="AZ18" s="31">
        <f t="shared" ref="AZ18" si="110">+AY18+AZ17</f>
        <v>1000000</v>
      </c>
      <c r="BA18" s="31">
        <f t="shared" ref="BA18" si="111">+AZ18+BA17</f>
        <v>1020000</v>
      </c>
      <c r="BB18" s="31">
        <f t="shared" ref="BB18" si="112">+BA18+BB17</f>
        <v>1040000</v>
      </c>
      <c r="BC18" s="31">
        <f t="shared" ref="BC18" si="113">+BB18+BC17</f>
        <v>1060000</v>
      </c>
      <c r="BD18" s="31">
        <f t="shared" ref="BD18" si="114">+BC18+BD17</f>
        <v>1080000</v>
      </c>
      <c r="BE18" s="31">
        <f t="shared" ref="BE18" si="115">+BD18+BE17</f>
        <v>1100000</v>
      </c>
      <c r="BF18" s="31">
        <f t="shared" ref="BF18" si="116">+BE18+BF17</f>
        <v>1120000</v>
      </c>
      <c r="BG18" s="31">
        <f t="shared" ref="BG18" si="117">+BF18+BG17</f>
        <v>1140000</v>
      </c>
      <c r="BH18" s="31">
        <f t="shared" ref="BH18" si="118">+BG18+BH17</f>
        <v>1160000</v>
      </c>
      <c r="BI18" s="31">
        <f t="shared" ref="BI18" si="119">+BH18+BI17</f>
        <v>1180000</v>
      </c>
      <c r="BJ18" s="31">
        <f t="shared" ref="BJ18" si="120">+BI18+BJ17</f>
        <v>1200000</v>
      </c>
    </row>
    <row r="19" spans="1:62" x14ac:dyDescent="0.25">
      <c r="A19" s="37" t="s">
        <v>245</v>
      </c>
      <c r="C19" s="22">
        <f>C18</f>
        <v>20000</v>
      </c>
      <c r="D19" s="31">
        <f>D17</f>
        <v>20000</v>
      </c>
      <c r="E19" s="31">
        <f t="shared" ref="E19:BJ19" si="121">E17</f>
        <v>20000</v>
      </c>
      <c r="F19" s="31">
        <f t="shared" si="121"/>
        <v>20000</v>
      </c>
      <c r="G19" s="31">
        <f t="shared" si="121"/>
        <v>20000</v>
      </c>
      <c r="H19" s="31">
        <f t="shared" si="121"/>
        <v>20000</v>
      </c>
      <c r="I19" s="31">
        <f t="shared" si="121"/>
        <v>20000</v>
      </c>
      <c r="J19" s="31">
        <f t="shared" si="121"/>
        <v>20000</v>
      </c>
      <c r="K19" s="31">
        <f t="shared" si="121"/>
        <v>20000</v>
      </c>
      <c r="L19" s="31">
        <f t="shared" si="121"/>
        <v>20000</v>
      </c>
      <c r="M19" s="31">
        <f t="shared" si="121"/>
        <v>20000</v>
      </c>
      <c r="N19" s="31">
        <f t="shared" si="121"/>
        <v>20000</v>
      </c>
      <c r="O19" s="31">
        <f t="shared" si="121"/>
        <v>20000</v>
      </c>
      <c r="P19" s="31">
        <f t="shared" si="121"/>
        <v>20000</v>
      </c>
      <c r="Q19" s="31">
        <f t="shared" si="121"/>
        <v>20000</v>
      </c>
      <c r="R19" s="31">
        <f t="shared" si="121"/>
        <v>20000</v>
      </c>
      <c r="S19" s="31">
        <f t="shared" si="121"/>
        <v>20000</v>
      </c>
      <c r="T19" s="31">
        <f t="shared" si="121"/>
        <v>20000</v>
      </c>
      <c r="U19" s="31">
        <f t="shared" si="121"/>
        <v>20000</v>
      </c>
      <c r="V19" s="31">
        <f t="shared" si="121"/>
        <v>20000</v>
      </c>
      <c r="W19" s="31">
        <f t="shared" si="121"/>
        <v>20000</v>
      </c>
      <c r="X19" s="31">
        <f t="shared" si="121"/>
        <v>20000</v>
      </c>
      <c r="Y19" s="31">
        <f t="shared" si="121"/>
        <v>20000</v>
      </c>
      <c r="Z19" s="31">
        <f t="shared" si="121"/>
        <v>20000</v>
      </c>
      <c r="AA19" s="31">
        <f t="shared" si="121"/>
        <v>20000</v>
      </c>
      <c r="AB19" s="31">
        <f t="shared" si="121"/>
        <v>20000</v>
      </c>
      <c r="AC19" s="31">
        <f t="shared" si="121"/>
        <v>20000</v>
      </c>
      <c r="AD19" s="31">
        <f t="shared" si="121"/>
        <v>20000</v>
      </c>
      <c r="AE19" s="31">
        <f t="shared" si="121"/>
        <v>20000</v>
      </c>
      <c r="AF19" s="31">
        <f t="shared" si="121"/>
        <v>20000</v>
      </c>
      <c r="AG19" s="31">
        <f t="shared" si="121"/>
        <v>20000</v>
      </c>
      <c r="AH19" s="31">
        <f t="shared" si="121"/>
        <v>20000</v>
      </c>
      <c r="AI19" s="31">
        <f t="shared" si="121"/>
        <v>20000</v>
      </c>
      <c r="AJ19" s="31">
        <f t="shared" si="121"/>
        <v>20000</v>
      </c>
      <c r="AK19" s="31">
        <f t="shared" si="121"/>
        <v>20000</v>
      </c>
      <c r="AL19" s="31">
        <f t="shared" si="121"/>
        <v>20000</v>
      </c>
      <c r="AM19" s="31">
        <f t="shared" si="121"/>
        <v>20000</v>
      </c>
      <c r="AN19" s="31">
        <f t="shared" si="121"/>
        <v>20000</v>
      </c>
      <c r="AO19" s="31">
        <f t="shared" si="121"/>
        <v>20000</v>
      </c>
      <c r="AP19" s="31">
        <f t="shared" si="121"/>
        <v>20000</v>
      </c>
      <c r="AQ19" s="31">
        <f t="shared" si="121"/>
        <v>20000</v>
      </c>
      <c r="AR19" s="31">
        <f t="shared" si="121"/>
        <v>20000</v>
      </c>
      <c r="AS19" s="31">
        <f t="shared" si="121"/>
        <v>20000</v>
      </c>
      <c r="AT19" s="31">
        <f t="shared" si="121"/>
        <v>20000</v>
      </c>
      <c r="AU19" s="31">
        <f t="shared" si="121"/>
        <v>20000</v>
      </c>
      <c r="AV19" s="31">
        <f t="shared" si="121"/>
        <v>20000</v>
      </c>
      <c r="AW19" s="31">
        <f t="shared" si="121"/>
        <v>20000</v>
      </c>
      <c r="AX19" s="31">
        <f t="shared" si="121"/>
        <v>20000</v>
      </c>
      <c r="AY19" s="31">
        <f t="shared" si="121"/>
        <v>20000</v>
      </c>
      <c r="AZ19" s="31">
        <f t="shared" si="121"/>
        <v>20000</v>
      </c>
      <c r="BA19" s="31">
        <f t="shared" si="121"/>
        <v>20000</v>
      </c>
      <c r="BB19" s="31">
        <f t="shared" si="121"/>
        <v>20000</v>
      </c>
      <c r="BC19" s="31">
        <f t="shared" si="121"/>
        <v>20000</v>
      </c>
      <c r="BD19" s="31">
        <f t="shared" si="121"/>
        <v>20000</v>
      </c>
      <c r="BE19" s="31">
        <f t="shared" si="121"/>
        <v>20000</v>
      </c>
      <c r="BF19" s="31">
        <f t="shared" si="121"/>
        <v>20000</v>
      </c>
      <c r="BG19" s="31">
        <f t="shared" si="121"/>
        <v>20000</v>
      </c>
      <c r="BH19" s="31">
        <f t="shared" si="121"/>
        <v>20000</v>
      </c>
      <c r="BI19" s="31">
        <f t="shared" si="121"/>
        <v>20000</v>
      </c>
      <c r="BJ19" s="31">
        <f t="shared" si="121"/>
        <v>20000</v>
      </c>
    </row>
    <row r="20" spans="1:62" x14ac:dyDescent="0.25">
      <c r="A20" s="29"/>
    </row>
    <row r="21" spans="1:62" x14ac:dyDescent="0.25">
      <c r="A21" s="28" t="s">
        <v>242</v>
      </c>
      <c r="B21" s="19">
        <v>60</v>
      </c>
    </row>
    <row r="22" spans="1:62" x14ac:dyDescent="0.25">
      <c r="A22" s="35"/>
      <c r="B22" s="80">
        <v>0</v>
      </c>
      <c r="C22" s="31">
        <f t="shared" ref="C22:AH22" si="122">B22</f>
        <v>0</v>
      </c>
      <c r="D22" s="31">
        <f t="shared" si="122"/>
        <v>0</v>
      </c>
      <c r="E22" s="31">
        <f t="shared" si="122"/>
        <v>0</v>
      </c>
      <c r="F22" s="31">
        <f t="shared" si="122"/>
        <v>0</v>
      </c>
      <c r="G22" s="31">
        <f t="shared" si="122"/>
        <v>0</v>
      </c>
      <c r="H22" s="31">
        <f t="shared" si="122"/>
        <v>0</v>
      </c>
      <c r="I22" s="31">
        <f t="shared" si="122"/>
        <v>0</v>
      </c>
      <c r="J22" s="31">
        <f t="shared" si="122"/>
        <v>0</v>
      </c>
      <c r="K22" s="31">
        <f t="shared" si="122"/>
        <v>0</v>
      </c>
      <c r="L22" s="31">
        <f t="shared" si="122"/>
        <v>0</v>
      </c>
      <c r="M22" s="31">
        <f t="shared" si="122"/>
        <v>0</v>
      </c>
      <c r="N22" s="31">
        <f t="shared" si="122"/>
        <v>0</v>
      </c>
      <c r="O22" s="31">
        <f t="shared" si="122"/>
        <v>0</v>
      </c>
      <c r="P22" s="31">
        <f t="shared" si="122"/>
        <v>0</v>
      </c>
      <c r="Q22" s="31">
        <f t="shared" si="122"/>
        <v>0</v>
      </c>
      <c r="R22" s="31">
        <f t="shared" si="122"/>
        <v>0</v>
      </c>
      <c r="S22" s="31">
        <f t="shared" si="122"/>
        <v>0</v>
      </c>
      <c r="T22" s="31">
        <f t="shared" si="122"/>
        <v>0</v>
      </c>
      <c r="U22" s="31">
        <f t="shared" si="122"/>
        <v>0</v>
      </c>
      <c r="V22" s="31">
        <f t="shared" si="122"/>
        <v>0</v>
      </c>
      <c r="W22" s="31">
        <f t="shared" si="122"/>
        <v>0</v>
      </c>
      <c r="X22" s="31">
        <f t="shared" si="122"/>
        <v>0</v>
      </c>
      <c r="Y22" s="31">
        <f t="shared" si="122"/>
        <v>0</v>
      </c>
      <c r="Z22" s="31">
        <f t="shared" si="122"/>
        <v>0</v>
      </c>
      <c r="AA22" s="31">
        <f t="shared" si="122"/>
        <v>0</v>
      </c>
      <c r="AB22" s="31">
        <f t="shared" si="122"/>
        <v>0</v>
      </c>
      <c r="AC22" s="31">
        <f t="shared" si="122"/>
        <v>0</v>
      </c>
      <c r="AD22" s="31">
        <f t="shared" si="122"/>
        <v>0</v>
      </c>
      <c r="AE22" s="31">
        <f t="shared" si="122"/>
        <v>0</v>
      </c>
      <c r="AF22" s="31">
        <f t="shared" si="122"/>
        <v>0</v>
      </c>
      <c r="AG22" s="31">
        <f t="shared" si="122"/>
        <v>0</v>
      </c>
      <c r="AH22" s="31">
        <f t="shared" si="122"/>
        <v>0</v>
      </c>
      <c r="AI22" s="31">
        <f t="shared" ref="AI22:BJ22" si="123">AH22</f>
        <v>0</v>
      </c>
      <c r="AJ22" s="31">
        <f t="shared" si="123"/>
        <v>0</v>
      </c>
      <c r="AK22" s="31">
        <f t="shared" si="123"/>
        <v>0</v>
      </c>
      <c r="AL22" s="31">
        <f t="shared" si="123"/>
        <v>0</v>
      </c>
      <c r="AM22" s="31">
        <f t="shared" si="123"/>
        <v>0</v>
      </c>
      <c r="AN22" s="31">
        <f t="shared" si="123"/>
        <v>0</v>
      </c>
      <c r="AO22" s="31">
        <f t="shared" si="123"/>
        <v>0</v>
      </c>
      <c r="AP22" s="31">
        <f t="shared" si="123"/>
        <v>0</v>
      </c>
      <c r="AQ22" s="31">
        <f t="shared" si="123"/>
        <v>0</v>
      </c>
      <c r="AR22" s="31">
        <f t="shared" si="123"/>
        <v>0</v>
      </c>
      <c r="AS22" s="31">
        <f t="shared" si="123"/>
        <v>0</v>
      </c>
      <c r="AT22" s="31">
        <f t="shared" si="123"/>
        <v>0</v>
      </c>
      <c r="AU22" s="31">
        <f t="shared" si="123"/>
        <v>0</v>
      </c>
      <c r="AV22" s="31">
        <f t="shared" si="123"/>
        <v>0</v>
      </c>
      <c r="AW22" s="31">
        <f t="shared" si="123"/>
        <v>0</v>
      </c>
      <c r="AX22" s="31">
        <f t="shared" si="123"/>
        <v>0</v>
      </c>
      <c r="AY22" s="31">
        <f t="shared" si="123"/>
        <v>0</v>
      </c>
      <c r="AZ22" s="31">
        <f t="shared" si="123"/>
        <v>0</v>
      </c>
      <c r="BA22" s="31">
        <f t="shared" si="123"/>
        <v>0</v>
      </c>
      <c r="BB22" s="31">
        <f t="shared" si="123"/>
        <v>0</v>
      </c>
      <c r="BC22" s="31">
        <f t="shared" si="123"/>
        <v>0</v>
      </c>
      <c r="BD22" s="31">
        <f t="shared" si="123"/>
        <v>0</v>
      </c>
      <c r="BE22" s="31">
        <f t="shared" si="123"/>
        <v>0</v>
      </c>
      <c r="BF22" s="31">
        <f t="shared" si="123"/>
        <v>0</v>
      </c>
      <c r="BG22" s="31">
        <f t="shared" si="123"/>
        <v>0</v>
      </c>
      <c r="BH22" s="31">
        <f t="shared" si="123"/>
        <v>0</v>
      </c>
      <c r="BI22" s="31">
        <f t="shared" si="123"/>
        <v>0</v>
      </c>
      <c r="BJ22" s="31">
        <f t="shared" si="123"/>
        <v>0</v>
      </c>
    </row>
    <row r="23" spans="1:62" x14ac:dyDescent="0.25">
      <c r="A23" s="28" t="s">
        <v>243</v>
      </c>
      <c r="C23" s="22">
        <f>C22/B21</f>
        <v>0</v>
      </c>
      <c r="D23" s="22">
        <f>IF(C24&lt;D22,$C$22/$B$21,0)</f>
        <v>0</v>
      </c>
      <c r="E23" s="22">
        <f t="shared" ref="E23:BJ23" si="124">IF(D24&lt;E22,$C$22/$B$21,0)</f>
        <v>0</v>
      </c>
      <c r="F23" s="22">
        <f t="shared" si="124"/>
        <v>0</v>
      </c>
      <c r="G23" s="22">
        <f t="shared" si="124"/>
        <v>0</v>
      </c>
      <c r="H23" s="22">
        <f t="shared" si="124"/>
        <v>0</v>
      </c>
      <c r="I23" s="22">
        <f t="shared" si="124"/>
        <v>0</v>
      </c>
      <c r="J23" s="22">
        <f t="shared" si="124"/>
        <v>0</v>
      </c>
      <c r="K23" s="22">
        <f t="shared" si="124"/>
        <v>0</v>
      </c>
      <c r="L23" s="22">
        <f t="shared" si="124"/>
        <v>0</v>
      </c>
      <c r="M23" s="22">
        <f t="shared" si="124"/>
        <v>0</v>
      </c>
      <c r="N23" s="22">
        <f t="shared" si="124"/>
        <v>0</v>
      </c>
      <c r="O23" s="22">
        <f t="shared" si="124"/>
        <v>0</v>
      </c>
      <c r="P23" s="22">
        <f t="shared" si="124"/>
        <v>0</v>
      </c>
      <c r="Q23" s="22">
        <f t="shared" si="124"/>
        <v>0</v>
      </c>
      <c r="R23" s="22">
        <f t="shared" si="124"/>
        <v>0</v>
      </c>
      <c r="S23" s="22">
        <f t="shared" si="124"/>
        <v>0</v>
      </c>
      <c r="T23" s="22">
        <f t="shared" si="124"/>
        <v>0</v>
      </c>
      <c r="U23" s="22">
        <f t="shared" si="124"/>
        <v>0</v>
      </c>
      <c r="V23" s="22">
        <f t="shared" si="124"/>
        <v>0</v>
      </c>
      <c r="W23" s="22">
        <f t="shared" si="124"/>
        <v>0</v>
      </c>
      <c r="X23" s="22">
        <f t="shared" si="124"/>
        <v>0</v>
      </c>
      <c r="Y23" s="22">
        <f t="shared" si="124"/>
        <v>0</v>
      </c>
      <c r="Z23" s="22">
        <f t="shared" si="124"/>
        <v>0</v>
      </c>
      <c r="AA23" s="22">
        <f t="shared" si="124"/>
        <v>0</v>
      </c>
      <c r="AB23" s="22">
        <f t="shared" si="124"/>
        <v>0</v>
      </c>
      <c r="AC23" s="22">
        <f t="shared" si="124"/>
        <v>0</v>
      </c>
      <c r="AD23" s="22">
        <f t="shared" si="124"/>
        <v>0</v>
      </c>
      <c r="AE23" s="22">
        <f t="shared" si="124"/>
        <v>0</v>
      </c>
      <c r="AF23" s="22">
        <f t="shared" si="124"/>
        <v>0</v>
      </c>
      <c r="AG23" s="22">
        <f t="shared" si="124"/>
        <v>0</v>
      </c>
      <c r="AH23" s="22">
        <f t="shared" si="124"/>
        <v>0</v>
      </c>
      <c r="AI23" s="22">
        <f t="shared" si="124"/>
        <v>0</v>
      </c>
      <c r="AJ23" s="22">
        <f t="shared" si="124"/>
        <v>0</v>
      </c>
      <c r="AK23" s="22">
        <f t="shared" si="124"/>
        <v>0</v>
      </c>
      <c r="AL23" s="22">
        <f t="shared" si="124"/>
        <v>0</v>
      </c>
      <c r="AM23" s="22">
        <f t="shared" si="124"/>
        <v>0</v>
      </c>
      <c r="AN23" s="22">
        <f t="shared" si="124"/>
        <v>0</v>
      </c>
      <c r="AO23" s="22">
        <f t="shared" si="124"/>
        <v>0</v>
      </c>
      <c r="AP23" s="22">
        <f t="shared" si="124"/>
        <v>0</v>
      </c>
      <c r="AQ23" s="22">
        <f t="shared" si="124"/>
        <v>0</v>
      </c>
      <c r="AR23" s="22">
        <f t="shared" si="124"/>
        <v>0</v>
      </c>
      <c r="AS23" s="22">
        <f t="shared" si="124"/>
        <v>0</v>
      </c>
      <c r="AT23" s="22">
        <f t="shared" si="124"/>
        <v>0</v>
      </c>
      <c r="AU23" s="22">
        <f t="shared" si="124"/>
        <v>0</v>
      </c>
      <c r="AV23" s="22">
        <f t="shared" si="124"/>
        <v>0</v>
      </c>
      <c r="AW23" s="22">
        <f t="shared" si="124"/>
        <v>0</v>
      </c>
      <c r="AX23" s="22">
        <f t="shared" si="124"/>
        <v>0</v>
      </c>
      <c r="AY23" s="22">
        <f t="shared" si="124"/>
        <v>0</v>
      </c>
      <c r="AZ23" s="22">
        <f t="shared" si="124"/>
        <v>0</v>
      </c>
      <c r="BA23" s="22">
        <f t="shared" si="124"/>
        <v>0</v>
      </c>
      <c r="BB23" s="22">
        <f t="shared" si="124"/>
        <v>0</v>
      </c>
      <c r="BC23" s="22">
        <f t="shared" si="124"/>
        <v>0</v>
      </c>
      <c r="BD23" s="22">
        <f t="shared" si="124"/>
        <v>0</v>
      </c>
      <c r="BE23" s="22">
        <f t="shared" si="124"/>
        <v>0</v>
      </c>
      <c r="BF23" s="22">
        <f t="shared" si="124"/>
        <v>0</v>
      </c>
      <c r="BG23" s="22">
        <f t="shared" si="124"/>
        <v>0</v>
      </c>
      <c r="BH23" s="22">
        <f t="shared" si="124"/>
        <v>0</v>
      </c>
      <c r="BI23" s="22">
        <f t="shared" si="124"/>
        <v>0</v>
      </c>
      <c r="BJ23" s="22">
        <f t="shared" si="124"/>
        <v>0</v>
      </c>
    </row>
    <row r="24" spans="1:62" x14ac:dyDescent="0.25">
      <c r="A24" s="37" t="s">
        <v>244</v>
      </c>
      <c r="C24" s="22">
        <f>C22/B21</f>
        <v>0</v>
      </c>
      <c r="D24" s="31">
        <f>+C24+D23</f>
        <v>0</v>
      </c>
      <c r="E24" s="31">
        <f t="shared" ref="E24" si="125">+D24+E23</f>
        <v>0</v>
      </c>
      <c r="F24" s="31">
        <f t="shared" ref="F24" si="126">+E24+F23</f>
        <v>0</v>
      </c>
      <c r="G24" s="31">
        <f t="shared" ref="G24" si="127">+F24+G23</f>
        <v>0</v>
      </c>
      <c r="H24" s="31">
        <f t="shared" ref="H24" si="128">+G24+H23</f>
        <v>0</v>
      </c>
      <c r="I24" s="31">
        <f t="shared" ref="I24" si="129">+H24+I23</f>
        <v>0</v>
      </c>
      <c r="J24" s="31">
        <f t="shared" ref="J24" si="130">+I24+J23</f>
        <v>0</v>
      </c>
      <c r="K24" s="31">
        <f t="shared" ref="K24" si="131">+J24+K23</f>
        <v>0</v>
      </c>
      <c r="L24" s="31">
        <f t="shared" ref="L24" si="132">+K24+L23</f>
        <v>0</v>
      </c>
      <c r="M24" s="31">
        <f t="shared" ref="M24" si="133">+L24+M23</f>
        <v>0</v>
      </c>
      <c r="N24" s="31">
        <f t="shared" ref="N24" si="134">+M24+N23</f>
        <v>0</v>
      </c>
      <c r="O24" s="31">
        <f t="shared" ref="O24" si="135">+N24+O23</f>
        <v>0</v>
      </c>
      <c r="P24" s="31">
        <f t="shared" ref="P24" si="136">+O24+P23</f>
        <v>0</v>
      </c>
      <c r="Q24" s="31">
        <f t="shared" ref="Q24" si="137">+P24+Q23</f>
        <v>0</v>
      </c>
      <c r="R24" s="31">
        <f t="shared" ref="R24" si="138">+Q24+R23</f>
        <v>0</v>
      </c>
      <c r="S24" s="31">
        <f t="shared" ref="S24" si="139">+R24+S23</f>
        <v>0</v>
      </c>
      <c r="T24" s="31">
        <f t="shared" ref="T24" si="140">+S24+T23</f>
        <v>0</v>
      </c>
      <c r="U24" s="31">
        <f t="shared" ref="U24" si="141">+T24+U23</f>
        <v>0</v>
      </c>
      <c r="V24" s="31">
        <f t="shared" ref="V24" si="142">+U24+V23</f>
        <v>0</v>
      </c>
      <c r="W24" s="31">
        <f t="shared" ref="W24" si="143">+V24+W23</f>
        <v>0</v>
      </c>
      <c r="X24" s="31">
        <f t="shared" ref="X24" si="144">+W24+X23</f>
        <v>0</v>
      </c>
      <c r="Y24" s="31">
        <f t="shared" ref="Y24" si="145">+X24+Y23</f>
        <v>0</v>
      </c>
      <c r="Z24" s="31">
        <f t="shared" ref="Z24" si="146">+Y24+Z23</f>
        <v>0</v>
      </c>
      <c r="AA24" s="31">
        <f t="shared" ref="AA24" si="147">+Z24+AA23</f>
        <v>0</v>
      </c>
      <c r="AB24" s="31">
        <f t="shared" ref="AB24" si="148">+AA24+AB23</f>
        <v>0</v>
      </c>
      <c r="AC24" s="31">
        <f t="shared" ref="AC24" si="149">+AB24+AC23</f>
        <v>0</v>
      </c>
      <c r="AD24" s="31">
        <f t="shared" ref="AD24" si="150">+AC24+AD23</f>
        <v>0</v>
      </c>
      <c r="AE24" s="31">
        <f t="shared" ref="AE24" si="151">+AD24+AE23</f>
        <v>0</v>
      </c>
      <c r="AF24" s="31">
        <f t="shared" ref="AF24" si="152">+AE24+AF23</f>
        <v>0</v>
      </c>
      <c r="AG24" s="31">
        <f t="shared" ref="AG24" si="153">+AF24+AG23</f>
        <v>0</v>
      </c>
      <c r="AH24" s="31">
        <f t="shared" ref="AH24" si="154">+AG24+AH23</f>
        <v>0</v>
      </c>
      <c r="AI24" s="31">
        <f t="shared" ref="AI24" si="155">+AH24+AI23</f>
        <v>0</v>
      </c>
      <c r="AJ24" s="31">
        <f t="shared" ref="AJ24" si="156">+AI24+AJ23</f>
        <v>0</v>
      </c>
      <c r="AK24" s="31">
        <f t="shared" ref="AK24" si="157">+AJ24+AK23</f>
        <v>0</v>
      </c>
      <c r="AL24" s="31">
        <f t="shared" ref="AL24" si="158">+AK24+AL23</f>
        <v>0</v>
      </c>
      <c r="AM24" s="31">
        <f t="shared" ref="AM24" si="159">+AL24+AM23</f>
        <v>0</v>
      </c>
      <c r="AN24" s="31">
        <f t="shared" ref="AN24" si="160">+AM24+AN23</f>
        <v>0</v>
      </c>
      <c r="AO24" s="31">
        <f t="shared" ref="AO24" si="161">+AN24+AO23</f>
        <v>0</v>
      </c>
      <c r="AP24" s="31">
        <f t="shared" ref="AP24" si="162">+AO24+AP23</f>
        <v>0</v>
      </c>
      <c r="AQ24" s="31">
        <f t="shared" ref="AQ24" si="163">+AP24+AQ23</f>
        <v>0</v>
      </c>
      <c r="AR24" s="31">
        <f t="shared" ref="AR24" si="164">+AQ24+AR23</f>
        <v>0</v>
      </c>
      <c r="AS24" s="31">
        <f t="shared" ref="AS24" si="165">+AR24+AS23</f>
        <v>0</v>
      </c>
      <c r="AT24" s="31">
        <f t="shared" ref="AT24" si="166">+AS24+AT23</f>
        <v>0</v>
      </c>
      <c r="AU24" s="31">
        <f t="shared" ref="AU24" si="167">+AT24+AU23</f>
        <v>0</v>
      </c>
      <c r="AV24" s="31">
        <f t="shared" ref="AV24" si="168">+AU24+AV23</f>
        <v>0</v>
      </c>
      <c r="AW24" s="31">
        <f t="shared" ref="AW24" si="169">+AV24+AW23</f>
        <v>0</v>
      </c>
      <c r="AX24" s="31">
        <f t="shared" ref="AX24" si="170">+AW24+AX23</f>
        <v>0</v>
      </c>
      <c r="AY24" s="31">
        <f t="shared" ref="AY24" si="171">+AX24+AY23</f>
        <v>0</v>
      </c>
      <c r="AZ24" s="31">
        <f t="shared" ref="AZ24" si="172">+AY24+AZ23</f>
        <v>0</v>
      </c>
      <c r="BA24" s="31">
        <f t="shared" ref="BA24" si="173">+AZ24+BA23</f>
        <v>0</v>
      </c>
      <c r="BB24" s="31">
        <f t="shared" ref="BB24" si="174">+BA24+BB23</f>
        <v>0</v>
      </c>
      <c r="BC24" s="31">
        <f t="shared" ref="BC24" si="175">+BB24+BC23</f>
        <v>0</v>
      </c>
      <c r="BD24" s="31">
        <f t="shared" ref="BD24" si="176">+BC24+BD23</f>
        <v>0</v>
      </c>
      <c r="BE24" s="31">
        <f t="shared" ref="BE24" si="177">+BD24+BE23</f>
        <v>0</v>
      </c>
      <c r="BF24" s="31">
        <f t="shared" ref="BF24" si="178">+BE24+BF23</f>
        <v>0</v>
      </c>
      <c r="BG24" s="31">
        <f t="shared" ref="BG24" si="179">+BF24+BG23</f>
        <v>0</v>
      </c>
      <c r="BH24" s="31">
        <f t="shared" ref="BH24" si="180">+BG24+BH23</f>
        <v>0</v>
      </c>
      <c r="BI24" s="31">
        <f t="shared" ref="BI24" si="181">+BH24+BI23</f>
        <v>0</v>
      </c>
      <c r="BJ24" s="31">
        <f t="shared" ref="BJ24" si="182">+BI24+BJ23</f>
        <v>0</v>
      </c>
    </row>
    <row r="25" spans="1:62" x14ac:dyDescent="0.25">
      <c r="A25" s="37" t="s">
        <v>245</v>
      </c>
      <c r="C25" s="22">
        <f>C24</f>
        <v>0</v>
      </c>
      <c r="D25" s="31">
        <f>D23</f>
        <v>0</v>
      </c>
      <c r="E25" s="31">
        <f t="shared" ref="E25:BJ25" si="183">E23</f>
        <v>0</v>
      </c>
      <c r="F25" s="31">
        <f t="shared" si="183"/>
        <v>0</v>
      </c>
      <c r="G25" s="31">
        <f t="shared" si="183"/>
        <v>0</v>
      </c>
      <c r="H25" s="31">
        <f t="shared" si="183"/>
        <v>0</v>
      </c>
      <c r="I25" s="31">
        <f t="shared" si="183"/>
        <v>0</v>
      </c>
      <c r="J25" s="31">
        <f t="shared" si="183"/>
        <v>0</v>
      </c>
      <c r="K25" s="31">
        <f t="shared" si="183"/>
        <v>0</v>
      </c>
      <c r="L25" s="31">
        <f t="shared" si="183"/>
        <v>0</v>
      </c>
      <c r="M25" s="31">
        <f t="shared" si="183"/>
        <v>0</v>
      </c>
      <c r="N25" s="31">
        <f t="shared" si="183"/>
        <v>0</v>
      </c>
      <c r="O25" s="31">
        <f t="shared" si="183"/>
        <v>0</v>
      </c>
      <c r="P25" s="31">
        <f t="shared" si="183"/>
        <v>0</v>
      </c>
      <c r="Q25" s="31">
        <f t="shared" si="183"/>
        <v>0</v>
      </c>
      <c r="R25" s="31">
        <f t="shared" si="183"/>
        <v>0</v>
      </c>
      <c r="S25" s="31">
        <f t="shared" si="183"/>
        <v>0</v>
      </c>
      <c r="T25" s="31">
        <f t="shared" si="183"/>
        <v>0</v>
      </c>
      <c r="U25" s="31">
        <f t="shared" si="183"/>
        <v>0</v>
      </c>
      <c r="V25" s="31">
        <f t="shared" si="183"/>
        <v>0</v>
      </c>
      <c r="W25" s="31">
        <f t="shared" si="183"/>
        <v>0</v>
      </c>
      <c r="X25" s="31">
        <f t="shared" si="183"/>
        <v>0</v>
      </c>
      <c r="Y25" s="31">
        <f t="shared" si="183"/>
        <v>0</v>
      </c>
      <c r="Z25" s="31">
        <f t="shared" si="183"/>
        <v>0</v>
      </c>
      <c r="AA25" s="31">
        <f t="shared" si="183"/>
        <v>0</v>
      </c>
      <c r="AB25" s="31">
        <f t="shared" si="183"/>
        <v>0</v>
      </c>
      <c r="AC25" s="31">
        <f t="shared" si="183"/>
        <v>0</v>
      </c>
      <c r="AD25" s="31">
        <f t="shared" si="183"/>
        <v>0</v>
      </c>
      <c r="AE25" s="31">
        <f t="shared" si="183"/>
        <v>0</v>
      </c>
      <c r="AF25" s="31">
        <f t="shared" si="183"/>
        <v>0</v>
      </c>
      <c r="AG25" s="31">
        <f t="shared" si="183"/>
        <v>0</v>
      </c>
      <c r="AH25" s="31">
        <f t="shared" si="183"/>
        <v>0</v>
      </c>
      <c r="AI25" s="31">
        <f t="shared" si="183"/>
        <v>0</v>
      </c>
      <c r="AJ25" s="31">
        <f t="shared" si="183"/>
        <v>0</v>
      </c>
      <c r="AK25" s="31">
        <f t="shared" si="183"/>
        <v>0</v>
      </c>
      <c r="AL25" s="31">
        <f t="shared" si="183"/>
        <v>0</v>
      </c>
      <c r="AM25" s="31">
        <f t="shared" si="183"/>
        <v>0</v>
      </c>
      <c r="AN25" s="31">
        <f t="shared" si="183"/>
        <v>0</v>
      </c>
      <c r="AO25" s="31">
        <f t="shared" si="183"/>
        <v>0</v>
      </c>
      <c r="AP25" s="31">
        <f t="shared" si="183"/>
        <v>0</v>
      </c>
      <c r="AQ25" s="31">
        <f t="shared" si="183"/>
        <v>0</v>
      </c>
      <c r="AR25" s="31">
        <f t="shared" si="183"/>
        <v>0</v>
      </c>
      <c r="AS25" s="31">
        <f t="shared" si="183"/>
        <v>0</v>
      </c>
      <c r="AT25" s="31">
        <f t="shared" si="183"/>
        <v>0</v>
      </c>
      <c r="AU25" s="31">
        <f t="shared" si="183"/>
        <v>0</v>
      </c>
      <c r="AV25" s="31">
        <f t="shared" si="183"/>
        <v>0</v>
      </c>
      <c r="AW25" s="31">
        <f t="shared" si="183"/>
        <v>0</v>
      </c>
      <c r="AX25" s="31">
        <f t="shared" si="183"/>
        <v>0</v>
      </c>
      <c r="AY25" s="31">
        <f t="shared" si="183"/>
        <v>0</v>
      </c>
      <c r="AZ25" s="31">
        <f t="shared" si="183"/>
        <v>0</v>
      </c>
      <c r="BA25" s="31">
        <f t="shared" si="183"/>
        <v>0</v>
      </c>
      <c r="BB25" s="31">
        <f t="shared" si="183"/>
        <v>0</v>
      </c>
      <c r="BC25" s="31">
        <f t="shared" si="183"/>
        <v>0</v>
      </c>
      <c r="BD25" s="31">
        <f t="shared" si="183"/>
        <v>0</v>
      </c>
      <c r="BE25" s="31">
        <f t="shared" si="183"/>
        <v>0</v>
      </c>
      <c r="BF25" s="31">
        <f t="shared" si="183"/>
        <v>0</v>
      </c>
      <c r="BG25" s="31">
        <f t="shared" si="183"/>
        <v>0</v>
      </c>
      <c r="BH25" s="31">
        <f t="shared" si="183"/>
        <v>0</v>
      </c>
      <c r="BI25" s="31">
        <f t="shared" si="183"/>
        <v>0</v>
      </c>
      <c r="BJ25" s="31">
        <f t="shared" si="183"/>
        <v>0</v>
      </c>
    </row>
    <row r="26" spans="1:62" x14ac:dyDescent="0.25">
      <c r="A26" s="38"/>
    </row>
    <row r="27" spans="1:62" x14ac:dyDescent="0.25">
      <c r="A27" s="37" t="s">
        <v>103</v>
      </c>
      <c r="B27" s="31">
        <f>+B4+B10+B16+B22</f>
        <v>12825000</v>
      </c>
      <c r="C27" s="31">
        <f>+C4+C10+C16+C22</f>
        <v>12825000</v>
      </c>
      <c r="D27" s="31">
        <f t="shared" ref="D27:BJ27" si="184">+D4+D10+D16+D22</f>
        <v>12825000</v>
      </c>
      <c r="E27" s="31">
        <f t="shared" si="184"/>
        <v>12825000</v>
      </c>
      <c r="F27" s="31">
        <f t="shared" si="184"/>
        <v>12825000</v>
      </c>
      <c r="G27" s="31">
        <f t="shared" si="184"/>
        <v>12825000</v>
      </c>
      <c r="H27" s="31">
        <f t="shared" si="184"/>
        <v>12825000</v>
      </c>
      <c r="I27" s="31">
        <f t="shared" si="184"/>
        <v>12825000</v>
      </c>
      <c r="J27" s="31">
        <f t="shared" si="184"/>
        <v>12825000</v>
      </c>
      <c r="K27" s="31">
        <f t="shared" si="184"/>
        <v>12825000</v>
      </c>
      <c r="L27" s="31">
        <f t="shared" si="184"/>
        <v>12825000</v>
      </c>
      <c r="M27" s="31">
        <f t="shared" si="184"/>
        <v>12825000</v>
      </c>
      <c r="N27" s="31">
        <f t="shared" si="184"/>
        <v>12825000</v>
      </c>
      <c r="O27" s="31">
        <f t="shared" si="184"/>
        <v>12825000</v>
      </c>
      <c r="P27" s="31">
        <f t="shared" si="184"/>
        <v>12825000</v>
      </c>
      <c r="Q27" s="31">
        <f t="shared" si="184"/>
        <v>12825000</v>
      </c>
      <c r="R27" s="31">
        <f t="shared" si="184"/>
        <v>12825000</v>
      </c>
      <c r="S27" s="31">
        <f t="shared" si="184"/>
        <v>12825000</v>
      </c>
      <c r="T27" s="31">
        <f t="shared" si="184"/>
        <v>12825000</v>
      </c>
      <c r="U27" s="31">
        <f t="shared" si="184"/>
        <v>12825000</v>
      </c>
      <c r="V27" s="31">
        <f t="shared" si="184"/>
        <v>12825000</v>
      </c>
      <c r="W27" s="31">
        <f t="shared" si="184"/>
        <v>12825000</v>
      </c>
      <c r="X27" s="31">
        <f t="shared" si="184"/>
        <v>12825000</v>
      </c>
      <c r="Y27" s="31">
        <f t="shared" si="184"/>
        <v>12825000</v>
      </c>
      <c r="Z27" s="31">
        <f t="shared" si="184"/>
        <v>12825000</v>
      </c>
      <c r="AA27" s="31">
        <f t="shared" si="184"/>
        <v>12825000</v>
      </c>
      <c r="AB27" s="31">
        <f t="shared" si="184"/>
        <v>12825000</v>
      </c>
      <c r="AC27" s="31">
        <f t="shared" si="184"/>
        <v>12825000</v>
      </c>
      <c r="AD27" s="31">
        <f t="shared" si="184"/>
        <v>12825000</v>
      </c>
      <c r="AE27" s="31">
        <f t="shared" si="184"/>
        <v>12825000</v>
      </c>
      <c r="AF27" s="31">
        <f t="shared" si="184"/>
        <v>12825000</v>
      </c>
      <c r="AG27" s="31">
        <f t="shared" si="184"/>
        <v>12825000</v>
      </c>
      <c r="AH27" s="31">
        <f t="shared" si="184"/>
        <v>12825000</v>
      </c>
      <c r="AI27" s="31">
        <f t="shared" si="184"/>
        <v>12825000</v>
      </c>
      <c r="AJ27" s="31">
        <f t="shared" si="184"/>
        <v>12825000</v>
      </c>
      <c r="AK27" s="31">
        <f t="shared" si="184"/>
        <v>12825000</v>
      </c>
      <c r="AL27" s="31">
        <f t="shared" si="184"/>
        <v>12825000</v>
      </c>
      <c r="AM27" s="31">
        <f t="shared" si="184"/>
        <v>12825000</v>
      </c>
      <c r="AN27" s="31">
        <f t="shared" si="184"/>
        <v>12825000</v>
      </c>
      <c r="AO27" s="31">
        <f t="shared" si="184"/>
        <v>12825000</v>
      </c>
      <c r="AP27" s="31">
        <f t="shared" si="184"/>
        <v>12825000</v>
      </c>
      <c r="AQ27" s="31">
        <f t="shared" si="184"/>
        <v>12825000</v>
      </c>
      <c r="AR27" s="31">
        <f t="shared" si="184"/>
        <v>12825000</v>
      </c>
      <c r="AS27" s="31">
        <f t="shared" si="184"/>
        <v>12825000</v>
      </c>
      <c r="AT27" s="31">
        <f t="shared" si="184"/>
        <v>12825000</v>
      </c>
      <c r="AU27" s="31">
        <f t="shared" si="184"/>
        <v>12825000</v>
      </c>
      <c r="AV27" s="31">
        <f t="shared" si="184"/>
        <v>12825000</v>
      </c>
      <c r="AW27" s="31">
        <f t="shared" si="184"/>
        <v>12825000</v>
      </c>
      <c r="AX27" s="31">
        <f t="shared" si="184"/>
        <v>12825000</v>
      </c>
      <c r="AY27" s="31">
        <f t="shared" si="184"/>
        <v>12825000</v>
      </c>
      <c r="AZ27" s="31">
        <f t="shared" si="184"/>
        <v>12825000</v>
      </c>
      <c r="BA27" s="31">
        <f t="shared" si="184"/>
        <v>12825000</v>
      </c>
      <c r="BB27" s="31">
        <f t="shared" si="184"/>
        <v>12825000</v>
      </c>
      <c r="BC27" s="31">
        <f t="shared" si="184"/>
        <v>12825000</v>
      </c>
      <c r="BD27" s="31">
        <f t="shared" si="184"/>
        <v>12825000</v>
      </c>
      <c r="BE27" s="31">
        <f t="shared" si="184"/>
        <v>12825000</v>
      </c>
      <c r="BF27" s="31">
        <f t="shared" si="184"/>
        <v>12825000</v>
      </c>
      <c r="BG27" s="31">
        <f t="shared" si="184"/>
        <v>12825000</v>
      </c>
      <c r="BH27" s="31">
        <f t="shared" si="184"/>
        <v>12825000</v>
      </c>
      <c r="BI27" s="31">
        <f t="shared" si="184"/>
        <v>12825000</v>
      </c>
      <c r="BJ27" s="31">
        <f t="shared" si="184"/>
        <v>12825000</v>
      </c>
    </row>
    <row r="28" spans="1:62" x14ac:dyDescent="0.25">
      <c r="A28" s="36" t="s">
        <v>246</v>
      </c>
      <c r="B28" s="31">
        <f>B6+B12+B24</f>
        <v>0</v>
      </c>
      <c r="C28" s="86">
        <f>C6+C12+C24+C18</f>
        <v>213750</v>
      </c>
      <c r="D28" s="31">
        <f>D6+D12+D24+D18</f>
        <v>427500</v>
      </c>
      <c r="E28" s="31">
        <f t="shared" ref="E28:BJ28" si="185">E6+E12+E24+E18</f>
        <v>641250</v>
      </c>
      <c r="F28" s="31">
        <f t="shared" si="185"/>
        <v>855000</v>
      </c>
      <c r="G28" s="31">
        <f t="shared" si="185"/>
        <v>1068750</v>
      </c>
      <c r="H28" s="31">
        <f t="shared" si="185"/>
        <v>1282500</v>
      </c>
      <c r="I28" s="31">
        <f t="shared" si="185"/>
        <v>1496250</v>
      </c>
      <c r="J28" s="31">
        <f t="shared" si="185"/>
        <v>1710000</v>
      </c>
      <c r="K28" s="31">
        <f t="shared" si="185"/>
        <v>1923750</v>
      </c>
      <c r="L28" s="31">
        <f t="shared" si="185"/>
        <v>2137500</v>
      </c>
      <c r="M28" s="31">
        <f t="shared" si="185"/>
        <v>2351250</v>
      </c>
      <c r="N28" s="89">
        <f t="shared" si="185"/>
        <v>2565000</v>
      </c>
      <c r="O28" s="31">
        <f t="shared" si="185"/>
        <v>2778750</v>
      </c>
      <c r="P28" s="31">
        <f t="shared" si="185"/>
        <v>2992500</v>
      </c>
      <c r="Q28" s="31">
        <f t="shared" si="185"/>
        <v>3206250</v>
      </c>
      <c r="R28" s="31">
        <f t="shared" si="185"/>
        <v>3420000</v>
      </c>
      <c r="S28" s="31">
        <f t="shared" si="185"/>
        <v>3633750</v>
      </c>
      <c r="T28" s="31">
        <f t="shared" si="185"/>
        <v>3847500</v>
      </c>
      <c r="U28" s="31">
        <f t="shared" si="185"/>
        <v>4061250</v>
      </c>
      <c r="V28" s="31">
        <f t="shared" si="185"/>
        <v>4275000</v>
      </c>
      <c r="W28" s="31">
        <f t="shared" si="185"/>
        <v>4488750</v>
      </c>
      <c r="X28" s="31">
        <f t="shared" si="185"/>
        <v>4702500</v>
      </c>
      <c r="Y28" s="31">
        <f t="shared" si="185"/>
        <v>4916250</v>
      </c>
      <c r="Z28" s="31">
        <f t="shared" si="185"/>
        <v>5130000</v>
      </c>
      <c r="AA28" s="31">
        <f t="shared" si="185"/>
        <v>5343750</v>
      </c>
      <c r="AB28" s="31">
        <f t="shared" si="185"/>
        <v>5557500</v>
      </c>
      <c r="AC28" s="31">
        <f t="shared" si="185"/>
        <v>5771250</v>
      </c>
      <c r="AD28" s="31">
        <f t="shared" si="185"/>
        <v>5985000</v>
      </c>
      <c r="AE28" s="31">
        <f t="shared" si="185"/>
        <v>6198750</v>
      </c>
      <c r="AF28" s="31">
        <f t="shared" si="185"/>
        <v>6412500</v>
      </c>
      <c r="AG28" s="31">
        <f t="shared" si="185"/>
        <v>6626250</v>
      </c>
      <c r="AH28" s="31">
        <f t="shared" si="185"/>
        <v>6840000</v>
      </c>
      <c r="AI28" s="31">
        <f t="shared" si="185"/>
        <v>7053750</v>
      </c>
      <c r="AJ28" s="31">
        <f t="shared" si="185"/>
        <v>7267500</v>
      </c>
      <c r="AK28" s="31">
        <f t="shared" si="185"/>
        <v>7481250</v>
      </c>
      <c r="AL28" s="31">
        <f t="shared" si="185"/>
        <v>7695000</v>
      </c>
      <c r="AM28" s="31">
        <f t="shared" si="185"/>
        <v>7908750</v>
      </c>
      <c r="AN28" s="31">
        <f t="shared" si="185"/>
        <v>8122500</v>
      </c>
      <c r="AO28" s="31">
        <f t="shared" si="185"/>
        <v>8336250</v>
      </c>
      <c r="AP28" s="31">
        <f t="shared" si="185"/>
        <v>8550000</v>
      </c>
      <c r="AQ28" s="31">
        <f t="shared" si="185"/>
        <v>8763750</v>
      </c>
      <c r="AR28" s="31">
        <f t="shared" si="185"/>
        <v>8977500</v>
      </c>
      <c r="AS28" s="31">
        <f t="shared" si="185"/>
        <v>9191250</v>
      </c>
      <c r="AT28" s="31">
        <f t="shared" si="185"/>
        <v>9405000</v>
      </c>
      <c r="AU28" s="31">
        <f t="shared" si="185"/>
        <v>9618750</v>
      </c>
      <c r="AV28" s="31">
        <f t="shared" si="185"/>
        <v>9832500</v>
      </c>
      <c r="AW28" s="31">
        <f t="shared" si="185"/>
        <v>10046250</v>
      </c>
      <c r="AX28" s="31">
        <f t="shared" si="185"/>
        <v>10260000</v>
      </c>
      <c r="AY28" s="31">
        <f t="shared" si="185"/>
        <v>10473750</v>
      </c>
      <c r="AZ28" s="31">
        <f t="shared" si="185"/>
        <v>10687500</v>
      </c>
      <c r="BA28" s="31">
        <f t="shared" si="185"/>
        <v>10901250</v>
      </c>
      <c r="BB28" s="31">
        <f t="shared" si="185"/>
        <v>11115000</v>
      </c>
      <c r="BC28" s="31">
        <f t="shared" si="185"/>
        <v>11328750</v>
      </c>
      <c r="BD28" s="31">
        <f t="shared" si="185"/>
        <v>11542500</v>
      </c>
      <c r="BE28" s="31">
        <f t="shared" si="185"/>
        <v>11756250</v>
      </c>
      <c r="BF28" s="31">
        <f t="shared" si="185"/>
        <v>11970000</v>
      </c>
      <c r="BG28" s="31">
        <f t="shared" si="185"/>
        <v>12183750</v>
      </c>
      <c r="BH28" s="31">
        <f t="shared" si="185"/>
        <v>12397500</v>
      </c>
      <c r="BI28" s="31">
        <f t="shared" si="185"/>
        <v>12611250</v>
      </c>
      <c r="BJ28" s="31">
        <f t="shared" si="185"/>
        <v>12825000</v>
      </c>
    </row>
    <row r="29" spans="1:62" x14ac:dyDescent="0.25">
      <c r="A29" s="36" t="s">
        <v>247</v>
      </c>
      <c r="B29" s="31">
        <f>B7+B13+B25</f>
        <v>0</v>
      </c>
      <c r="C29" s="31">
        <f>C7+C13+C19+C25</f>
        <v>213750</v>
      </c>
      <c r="D29" s="31">
        <f t="shared" ref="D29:BJ29" si="186">D7+D13+D19+D25</f>
        <v>213750</v>
      </c>
      <c r="E29" s="31">
        <f t="shared" si="186"/>
        <v>213750</v>
      </c>
      <c r="F29" s="31">
        <f t="shared" si="186"/>
        <v>213750</v>
      </c>
      <c r="G29" s="31">
        <f t="shared" si="186"/>
        <v>213750</v>
      </c>
      <c r="H29" s="31">
        <f t="shared" si="186"/>
        <v>213750</v>
      </c>
      <c r="I29" s="31">
        <f t="shared" si="186"/>
        <v>213750</v>
      </c>
      <c r="J29" s="31">
        <f t="shared" si="186"/>
        <v>213750</v>
      </c>
      <c r="K29" s="31">
        <f t="shared" si="186"/>
        <v>213750</v>
      </c>
      <c r="L29" s="31">
        <f t="shared" si="186"/>
        <v>213750</v>
      </c>
      <c r="M29" s="31">
        <f t="shared" si="186"/>
        <v>213750</v>
      </c>
      <c r="N29" s="31">
        <f t="shared" si="186"/>
        <v>213750</v>
      </c>
      <c r="O29" s="31">
        <f>O7+O13+O19+O25</f>
        <v>213750</v>
      </c>
      <c r="P29" s="31">
        <f t="shared" si="186"/>
        <v>213750</v>
      </c>
      <c r="Q29" s="31">
        <f t="shared" si="186"/>
        <v>213750</v>
      </c>
      <c r="R29" s="31">
        <f t="shared" si="186"/>
        <v>213750</v>
      </c>
      <c r="S29" s="31">
        <f t="shared" si="186"/>
        <v>213750</v>
      </c>
      <c r="T29" s="31">
        <f t="shared" si="186"/>
        <v>213750</v>
      </c>
      <c r="U29" s="31">
        <f t="shared" si="186"/>
        <v>213750</v>
      </c>
      <c r="V29" s="31">
        <f t="shared" si="186"/>
        <v>213750</v>
      </c>
      <c r="W29" s="31">
        <f t="shared" si="186"/>
        <v>213750</v>
      </c>
      <c r="X29" s="31">
        <f t="shared" si="186"/>
        <v>213750</v>
      </c>
      <c r="Y29" s="31">
        <f t="shared" si="186"/>
        <v>213750</v>
      </c>
      <c r="Z29" s="31">
        <f t="shared" si="186"/>
        <v>213750</v>
      </c>
      <c r="AA29" s="31">
        <f t="shared" si="186"/>
        <v>213750</v>
      </c>
      <c r="AB29" s="31">
        <f t="shared" si="186"/>
        <v>213750</v>
      </c>
      <c r="AC29" s="31">
        <f t="shared" si="186"/>
        <v>213750</v>
      </c>
      <c r="AD29" s="31">
        <f t="shared" si="186"/>
        <v>213750</v>
      </c>
      <c r="AE29" s="31">
        <f t="shared" si="186"/>
        <v>213750</v>
      </c>
      <c r="AF29" s="31">
        <f t="shared" si="186"/>
        <v>213750</v>
      </c>
      <c r="AG29" s="31">
        <f t="shared" si="186"/>
        <v>213750</v>
      </c>
      <c r="AH29" s="31">
        <f t="shared" si="186"/>
        <v>213750</v>
      </c>
      <c r="AI29" s="31">
        <f t="shared" si="186"/>
        <v>213750</v>
      </c>
      <c r="AJ29" s="31">
        <f t="shared" si="186"/>
        <v>213750</v>
      </c>
      <c r="AK29" s="31">
        <f t="shared" si="186"/>
        <v>213750</v>
      </c>
      <c r="AL29" s="31">
        <f t="shared" si="186"/>
        <v>213750</v>
      </c>
      <c r="AM29" s="31">
        <f t="shared" si="186"/>
        <v>213750</v>
      </c>
      <c r="AN29" s="31">
        <f t="shared" si="186"/>
        <v>213750</v>
      </c>
      <c r="AO29" s="31">
        <f t="shared" si="186"/>
        <v>213750</v>
      </c>
      <c r="AP29" s="31">
        <f t="shared" si="186"/>
        <v>213750</v>
      </c>
      <c r="AQ29" s="31">
        <f t="shared" si="186"/>
        <v>213750</v>
      </c>
      <c r="AR29" s="31">
        <f t="shared" si="186"/>
        <v>213750</v>
      </c>
      <c r="AS29" s="31">
        <f t="shared" si="186"/>
        <v>213750</v>
      </c>
      <c r="AT29" s="31">
        <f t="shared" si="186"/>
        <v>213750</v>
      </c>
      <c r="AU29" s="31">
        <f t="shared" si="186"/>
        <v>213750</v>
      </c>
      <c r="AV29" s="31">
        <f t="shared" si="186"/>
        <v>213750</v>
      </c>
      <c r="AW29" s="31">
        <f t="shared" si="186"/>
        <v>213750</v>
      </c>
      <c r="AX29" s="31">
        <f t="shared" si="186"/>
        <v>213750</v>
      </c>
      <c r="AY29" s="31">
        <f t="shared" si="186"/>
        <v>213750</v>
      </c>
      <c r="AZ29" s="31">
        <f t="shared" si="186"/>
        <v>213750</v>
      </c>
      <c r="BA29" s="31">
        <f t="shared" si="186"/>
        <v>213750</v>
      </c>
      <c r="BB29" s="31">
        <f t="shared" si="186"/>
        <v>213750</v>
      </c>
      <c r="BC29" s="31">
        <f t="shared" si="186"/>
        <v>213750</v>
      </c>
      <c r="BD29" s="31">
        <f t="shared" si="186"/>
        <v>213750</v>
      </c>
      <c r="BE29" s="31">
        <f t="shared" si="186"/>
        <v>213750</v>
      </c>
      <c r="BF29" s="31">
        <f t="shared" si="186"/>
        <v>213750</v>
      </c>
      <c r="BG29" s="31">
        <f t="shared" si="186"/>
        <v>213750</v>
      </c>
      <c r="BH29" s="31">
        <f t="shared" si="186"/>
        <v>213750</v>
      </c>
      <c r="BI29" s="31">
        <f t="shared" si="186"/>
        <v>213750</v>
      </c>
      <c r="BJ29" s="31">
        <f t="shared" si="186"/>
        <v>213750</v>
      </c>
    </row>
    <row r="30" spans="1:62" x14ac:dyDescent="0.25">
      <c r="A30" s="38"/>
    </row>
    <row r="31" spans="1:62" x14ac:dyDescent="0.25">
      <c r="A31" s="37" t="s">
        <v>104</v>
      </c>
      <c r="B31" s="20">
        <f>+B32+B33</f>
        <v>77020488</v>
      </c>
    </row>
    <row r="32" spans="1:62" x14ac:dyDescent="0.25">
      <c r="A32" s="37" t="s">
        <v>105</v>
      </c>
      <c r="B32" s="20">
        <f>B27</f>
        <v>12825000</v>
      </c>
      <c r="C32" s="39">
        <f>+C27-B27</f>
        <v>0</v>
      </c>
      <c r="D32" s="39">
        <f t="shared" ref="D32:BJ32" si="187">+D27-C27</f>
        <v>0</v>
      </c>
      <c r="E32" s="39">
        <f t="shared" si="187"/>
        <v>0</v>
      </c>
      <c r="F32" s="39">
        <f t="shared" si="187"/>
        <v>0</v>
      </c>
      <c r="G32" s="39">
        <f t="shared" si="187"/>
        <v>0</v>
      </c>
      <c r="H32" s="39">
        <f t="shared" si="187"/>
        <v>0</v>
      </c>
      <c r="I32" s="39">
        <f t="shared" si="187"/>
        <v>0</v>
      </c>
      <c r="J32" s="39">
        <f t="shared" si="187"/>
        <v>0</v>
      </c>
      <c r="K32" s="39">
        <f t="shared" si="187"/>
        <v>0</v>
      </c>
      <c r="L32" s="39">
        <f t="shared" si="187"/>
        <v>0</v>
      </c>
      <c r="M32" s="39">
        <f t="shared" si="187"/>
        <v>0</v>
      </c>
      <c r="N32" s="39">
        <f t="shared" si="187"/>
        <v>0</v>
      </c>
      <c r="O32" s="39">
        <f t="shared" si="187"/>
        <v>0</v>
      </c>
      <c r="P32" s="39">
        <f t="shared" si="187"/>
        <v>0</v>
      </c>
      <c r="Q32" s="39">
        <f t="shared" si="187"/>
        <v>0</v>
      </c>
      <c r="R32" s="39">
        <f t="shared" si="187"/>
        <v>0</v>
      </c>
      <c r="S32" s="39">
        <f t="shared" si="187"/>
        <v>0</v>
      </c>
      <c r="T32" s="39">
        <f t="shared" si="187"/>
        <v>0</v>
      </c>
      <c r="U32" s="39">
        <f t="shared" si="187"/>
        <v>0</v>
      </c>
      <c r="V32" s="39">
        <f t="shared" si="187"/>
        <v>0</v>
      </c>
      <c r="W32" s="39">
        <f t="shared" si="187"/>
        <v>0</v>
      </c>
      <c r="X32" s="39">
        <f t="shared" si="187"/>
        <v>0</v>
      </c>
      <c r="Y32" s="39">
        <f t="shared" si="187"/>
        <v>0</v>
      </c>
      <c r="Z32" s="39">
        <f t="shared" si="187"/>
        <v>0</v>
      </c>
      <c r="AA32" s="39">
        <f t="shared" si="187"/>
        <v>0</v>
      </c>
      <c r="AB32" s="39">
        <f t="shared" si="187"/>
        <v>0</v>
      </c>
      <c r="AC32" s="39">
        <f t="shared" si="187"/>
        <v>0</v>
      </c>
      <c r="AD32" s="39">
        <f t="shared" si="187"/>
        <v>0</v>
      </c>
      <c r="AE32" s="39">
        <f t="shared" si="187"/>
        <v>0</v>
      </c>
      <c r="AF32" s="39">
        <f t="shared" si="187"/>
        <v>0</v>
      </c>
      <c r="AG32" s="39">
        <f t="shared" si="187"/>
        <v>0</v>
      </c>
      <c r="AH32" s="39">
        <f t="shared" si="187"/>
        <v>0</v>
      </c>
      <c r="AI32" s="39">
        <f t="shared" si="187"/>
        <v>0</v>
      </c>
      <c r="AJ32" s="39">
        <f t="shared" si="187"/>
        <v>0</v>
      </c>
      <c r="AK32" s="39">
        <f t="shared" si="187"/>
        <v>0</v>
      </c>
      <c r="AL32" s="39">
        <f t="shared" si="187"/>
        <v>0</v>
      </c>
      <c r="AM32" s="39">
        <f t="shared" si="187"/>
        <v>0</v>
      </c>
      <c r="AN32" s="39">
        <f t="shared" si="187"/>
        <v>0</v>
      </c>
      <c r="AO32" s="39">
        <f t="shared" si="187"/>
        <v>0</v>
      </c>
      <c r="AP32" s="39">
        <f t="shared" si="187"/>
        <v>0</v>
      </c>
      <c r="AQ32" s="39">
        <f t="shared" si="187"/>
        <v>0</v>
      </c>
      <c r="AR32" s="39">
        <f t="shared" si="187"/>
        <v>0</v>
      </c>
      <c r="AS32" s="39">
        <f t="shared" si="187"/>
        <v>0</v>
      </c>
      <c r="AT32" s="39">
        <f t="shared" si="187"/>
        <v>0</v>
      </c>
      <c r="AU32" s="39">
        <f t="shared" si="187"/>
        <v>0</v>
      </c>
      <c r="AV32" s="39">
        <f t="shared" si="187"/>
        <v>0</v>
      </c>
      <c r="AW32" s="39">
        <f t="shared" si="187"/>
        <v>0</v>
      </c>
      <c r="AX32" s="39">
        <f t="shared" si="187"/>
        <v>0</v>
      </c>
      <c r="AY32" s="39">
        <f t="shared" si="187"/>
        <v>0</v>
      </c>
      <c r="AZ32" s="39">
        <f t="shared" si="187"/>
        <v>0</v>
      </c>
      <c r="BA32" s="39">
        <f t="shared" si="187"/>
        <v>0</v>
      </c>
      <c r="BB32" s="39">
        <f t="shared" si="187"/>
        <v>0</v>
      </c>
      <c r="BC32" s="39">
        <f t="shared" si="187"/>
        <v>0</v>
      </c>
      <c r="BD32" s="39">
        <f t="shared" si="187"/>
        <v>0</v>
      </c>
      <c r="BE32" s="39">
        <f t="shared" si="187"/>
        <v>0</v>
      </c>
      <c r="BF32" s="39">
        <f t="shared" si="187"/>
        <v>0</v>
      </c>
      <c r="BG32" s="39">
        <f t="shared" si="187"/>
        <v>0</v>
      </c>
      <c r="BH32" s="39">
        <f t="shared" si="187"/>
        <v>0</v>
      </c>
      <c r="BI32" s="39">
        <f t="shared" si="187"/>
        <v>0</v>
      </c>
      <c r="BJ32" s="39">
        <f t="shared" si="187"/>
        <v>0</v>
      </c>
    </row>
    <row r="33" spans="1:2" x14ac:dyDescent="0.25">
      <c r="A33" s="50" t="s">
        <v>106</v>
      </c>
      <c r="B33" s="49">
        <f>SUM(FC!B3:H4)</f>
        <v>64195488</v>
      </c>
    </row>
    <row r="34" spans="1:2" x14ac:dyDescent="0.25">
      <c r="A34" s="3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C14" sqref="C14"/>
    </sheetView>
  </sheetViews>
  <sheetFormatPr baseColWidth="10" defaultRowHeight="15" x14ac:dyDescent="0.25"/>
  <cols>
    <col min="1" max="1" width="18.5703125" style="4" bestFit="1" customWidth="1"/>
    <col min="2" max="2" width="54.5703125" style="4" customWidth="1"/>
    <col min="3" max="3" width="9.140625" style="4" bestFit="1" customWidth="1"/>
    <col min="4" max="16384" width="11.42578125" style="4"/>
  </cols>
  <sheetData>
    <row r="1" spans="1:4" x14ac:dyDescent="0.25">
      <c r="B1" s="52" t="s">
        <v>118</v>
      </c>
      <c r="C1" s="53">
        <f>'Datos de Entrada'!B4</f>
        <v>2.3300000000000001E-2</v>
      </c>
    </row>
    <row r="2" spans="1:4" x14ac:dyDescent="0.25">
      <c r="B2" s="52" t="s">
        <v>119</v>
      </c>
      <c r="C2" s="53">
        <f>'Datos de Entrada'!B3</f>
        <v>3.2500000000000001E-2</v>
      </c>
    </row>
    <row r="4" spans="1:4" x14ac:dyDescent="0.25">
      <c r="A4" s="107" t="s">
        <v>120</v>
      </c>
      <c r="B4" s="54" t="s">
        <v>121</v>
      </c>
      <c r="C4" s="53">
        <v>0.3</v>
      </c>
    </row>
    <row r="5" spans="1:4" x14ac:dyDescent="0.25">
      <c r="A5" s="107"/>
      <c r="B5" s="54" t="s">
        <v>122</v>
      </c>
      <c r="C5" s="53">
        <f>'Datos de Entrada'!C65</f>
        <v>0.33</v>
      </c>
      <c r="D5" s="4" t="s">
        <v>123</v>
      </c>
    </row>
    <row r="6" spans="1:4" x14ac:dyDescent="0.25">
      <c r="A6" s="107"/>
      <c r="B6" s="52" t="s">
        <v>124</v>
      </c>
      <c r="C6" s="55">
        <f>C4*(1-C5)</f>
        <v>0.20099999999999998</v>
      </c>
    </row>
    <row r="8" spans="1:4" x14ac:dyDescent="0.25">
      <c r="A8" s="107" t="s">
        <v>125</v>
      </c>
      <c r="B8" s="52" t="s">
        <v>126</v>
      </c>
      <c r="C8" s="53">
        <f>+C9+C12</f>
        <v>0.42149999999999999</v>
      </c>
      <c r="D8" s="4" t="s">
        <v>265</v>
      </c>
    </row>
    <row r="9" spans="1:4" x14ac:dyDescent="0.25">
      <c r="A9" s="107"/>
      <c r="B9" s="56" t="s">
        <v>127</v>
      </c>
      <c r="C9" s="53">
        <v>4.3999999999999997E-2</v>
      </c>
    </row>
    <row r="10" spans="1:4" x14ac:dyDescent="0.25">
      <c r="A10" s="107"/>
      <c r="B10" s="52" t="s">
        <v>128</v>
      </c>
      <c r="C10" s="55">
        <v>1.9E-2</v>
      </c>
    </row>
    <row r="11" spans="1:4" x14ac:dyDescent="0.25">
      <c r="A11" s="107"/>
      <c r="B11" s="52" t="s">
        <v>129</v>
      </c>
      <c r="C11" s="55">
        <f>C2-C1</f>
        <v>9.1999999999999998E-3</v>
      </c>
    </row>
    <row r="12" spans="1:4" x14ac:dyDescent="0.25">
      <c r="A12" s="107"/>
      <c r="B12" s="56" t="s">
        <v>130</v>
      </c>
      <c r="C12" s="55">
        <v>0.3775</v>
      </c>
    </row>
    <row r="13" spans="1:4" x14ac:dyDescent="0.25">
      <c r="A13" s="107"/>
      <c r="B13" s="56" t="s">
        <v>131</v>
      </c>
      <c r="C13" s="55">
        <v>5.8700000000000002E-2</v>
      </c>
    </row>
    <row r="14" spans="1:4" x14ac:dyDescent="0.25">
      <c r="A14" s="107"/>
      <c r="B14" s="56" t="s">
        <v>132</v>
      </c>
      <c r="C14" s="55">
        <f>1-C13</f>
        <v>0.94130000000000003</v>
      </c>
    </row>
    <row r="15" spans="1:4" x14ac:dyDescent="0.25">
      <c r="A15" s="107"/>
      <c r="B15" s="56" t="s">
        <v>133</v>
      </c>
      <c r="C15" s="55">
        <f>+C14/C13</f>
        <v>16.035775127768314</v>
      </c>
    </row>
    <row r="16" spans="1:4" x14ac:dyDescent="0.25">
      <c r="A16" s="107"/>
      <c r="B16" s="52" t="s">
        <v>134</v>
      </c>
      <c r="C16" s="90">
        <v>7.0000000000000001E-3</v>
      </c>
    </row>
    <row r="17" spans="1:3" x14ac:dyDescent="0.25">
      <c r="A17" s="107"/>
      <c r="B17" s="52" t="s">
        <v>135</v>
      </c>
      <c r="C17" s="55">
        <f>C16*(1+((1-C5)*C15))</f>
        <v>8.2207785349233384E-2</v>
      </c>
    </row>
    <row r="18" spans="1:3" x14ac:dyDescent="0.25">
      <c r="A18" s="107"/>
      <c r="B18" s="52" t="s">
        <v>136</v>
      </c>
      <c r="C18" s="53">
        <v>0.14000000000000001</v>
      </c>
    </row>
    <row r="20" spans="1:3" x14ac:dyDescent="0.25">
      <c r="A20" s="108" t="s">
        <v>137</v>
      </c>
      <c r="B20" s="108"/>
      <c r="C20" s="108"/>
    </row>
    <row r="21" spans="1:3" x14ac:dyDescent="0.25">
      <c r="A21" s="52" t="s">
        <v>138</v>
      </c>
      <c r="B21" s="57" t="s">
        <v>139</v>
      </c>
      <c r="C21" s="57" t="s">
        <v>140</v>
      </c>
    </row>
    <row r="22" spans="1:3" x14ac:dyDescent="0.25">
      <c r="A22" s="52" t="s">
        <v>141</v>
      </c>
      <c r="B22" s="58">
        <f>C14</f>
        <v>0.94130000000000003</v>
      </c>
      <c r="C22" s="53">
        <f>C6</f>
        <v>0.20099999999999998</v>
      </c>
    </row>
    <row r="23" spans="1:3" x14ac:dyDescent="0.25">
      <c r="A23" s="52" t="s">
        <v>142</v>
      </c>
      <c r="B23" s="58">
        <f>C13</f>
        <v>5.8700000000000002E-2</v>
      </c>
      <c r="C23" s="53">
        <f>C8</f>
        <v>0.42149999999999999</v>
      </c>
    </row>
    <row r="24" spans="1:3" x14ac:dyDescent="0.25">
      <c r="A24" s="108" t="s">
        <v>143</v>
      </c>
      <c r="B24" s="108"/>
      <c r="C24" s="53">
        <f>B23*C23+B22*C22</f>
        <v>0.21394334999999998</v>
      </c>
    </row>
  </sheetData>
  <mergeCells count="4">
    <mergeCell ref="A4:A6"/>
    <mergeCell ref="A8:A18"/>
    <mergeCell ref="A20:C20"/>
    <mergeCell ref="A24:B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</vt:i4>
      </vt:variant>
    </vt:vector>
  </HeadingPairs>
  <TitlesOfParts>
    <vt:vector size="14" baseType="lpstr">
      <vt:lpstr>Datos</vt:lpstr>
      <vt:lpstr>Datos de Entrada</vt:lpstr>
      <vt:lpstr>RESUMEN FINANC.</vt:lpstr>
      <vt:lpstr>Ingresos</vt:lpstr>
      <vt:lpstr>Nomina</vt:lpstr>
      <vt:lpstr>C y G Fijos</vt:lpstr>
      <vt:lpstr>C y G Variables</vt:lpstr>
      <vt:lpstr>Inv. Inicial</vt:lpstr>
      <vt:lpstr>Wacc</vt:lpstr>
      <vt:lpstr>FC</vt:lpstr>
      <vt:lpstr>ER</vt:lpstr>
      <vt:lpstr>BG</vt:lpstr>
      <vt:lpstr>Ind.</vt:lpstr>
      <vt:lpstr>FSP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Mondragón</dc:creator>
  <cp:lastModifiedBy>lenovo</cp:lastModifiedBy>
  <cp:lastPrinted>2019-07-27T04:16:14Z</cp:lastPrinted>
  <dcterms:created xsi:type="dcterms:W3CDTF">2019-05-14T05:10:00Z</dcterms:created>
  <dcterms:modified xsi:type="dcterms:W3CDTF">2019-08-29T03:16:12Z</dcterms:modified>
</cp:coreProperties>
</file>